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pivotTables/pivotTable1.xml" ContentType="application/vnd.openxmlformats-officedocument.spreadsheetml.pivotTable+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codeName="{4D1C537B-E38A-612A-F078-A93A15B4B7F4}"/>
  <workbookPr date1904="1" codeName="DieseArbeitsmappe" hidePivotFieldList="1" defaultThemeVersion="124226"/>
  <mc:AlternateContent xmlns:mc="http://schemas.openxmlformats.org/markup-compatibility/2006">
    <mc:Choice Requires="x15">
      <x15ac:absPath xmlns:x15ac="http://schemas.microsoft.com/office/spreadsheetml/2010/11/ac" url="C:\Users\makleebo\Documents\"/>
    </mc:Choice>
  </mc:AlternateContent>
  <xr:revisionPtr revIDLastSave="0" documentId="8_{37E6775A-E587-4F3A-BE84-3D5B8863F783}" xr6:coauthVersionLast="47" xr6:coauthVersionMax="47" xr10:uidLastSave="{00000000-0000-0000-0000-000000000000}"/>
  <bookViews>
    <workbookView xWindow="2505" yWindow="1095" windowWidth="24915" windowHeight="12645" tabRatio="911" activeTab="1" xr2:uid="{00000000-000D-0000-FFFF-FFFF00000000}"/>
  </bookViews>
  <sheets>
    <sheet name="DATEN" sheetId="1" r:id="rId1"/>
    <sheet name="Oktober" sheetId="14" r:id="rId2"/>
    <sheet name="November" sheetId="15" r:id="rId3"/>
    <sheet name="Dezember" sheetId="16" r:id="rId4"/>
    <sheet name="Januar" sheetId="2" r:id="rId5"/>
    <sheet name="Februar" sheetId="6" r:id="rId6"/>
    <sheet name="März" sheetId="7" r:id="rId7"/>
    <sheet name="April" sheetId="8" r:id="rId8"/>
    <sheet name="Mai" sheetId="9" r:id="rId9"/>
    <sheet name="Juni" sheetId="10" r:id="rId10"/>
    <sheet name="Juli" sheetId="11" r:id="rId11"/>
    <sheet name="August" sheetId="12" r:id="rId12"/>
    <sheet name="September" sheetId="13" r:id="rId13"/>
    <sheet name="Auswertung-Wochen" sheetId="19" r:id="rId14"/>
    <sheet name="Auswertung-Monate" sheetId="17" r:id="rId15"/>
  </sheets>
  <definedNames>
    <definedName name="ArbBereicheOrdi" localSheetId="13">DATEN!$B$87:$B$123</definedName>
    <definedName name="ArbBereicheOrdi">DATEN!$B$87:$B$123</definedName>
    <definedName name="Arbeitsbereiche" localSheetId="13">DATEN!$B$50:$B$71</definedName>
    <definedName name="Arbeitsbereiche">DATEN!$B$50:$B$71</definedName>
    <definedName name="ArbKapp" localSheetId="13">DATEN!$B$50:$D$71</definedName>
    <definedName name="ArbKapp">DATEN!$B$50:$D$71</definedName>
    <definedName name="ArbKappOrdi" localSheetId="13">DATEN!$B$87:$D$123</definedName>
    <definedName name="ArbKappOrdi">DATEN!$B$87:$D$123</definedName>
    <definedName name="_xlnm.Print_Area" localSheetId="7">April!$A$1:$L$357</definedName>
    <definedName name="_xlnm.Print_Area" localSheetId="11">August!$A$1:$L$357</definedName>
    <definedName name="_xlnm.Print_Area" localSheetId="14">'Auswertung-Monate'!$3:$29</definedName>
    <definedName name="_xlnm.Print_Area" localSheetId="3">Dezember!$A$1:$L$357</definedName>
    <definedName name="_xlnm.Print_Area" localSheetId="5">Februar!$A$1:$L$357</definedName>
    <definedName name="_xlnm.Print_Area" localSheetId="4">Januar!$A$1:$L$357</definedName>
    <definedName name="_xlnm.Print_Area" localSheetId="10">Juli!$A$1:$L$357</definedName>
    <definedName name="_xlnm.Print_Area" localSheetId="9">Juni!$A$1:$L$357</definedName>
    <definedName name="_xlnm.Print_Area" localSheetId="8">Mai!$A$1:$L$357</definedName>
    <definedName name="_xlnm.Print_Area" localSheetId="6">März!$A$1:$L$357</definedName>
    <definedName name="_xlnm.Print_Area" localSheetId="2">November!$A$1:$L$357</definedName>
    <definedName name="_xlnm.Print_Area" localSheetId="1">Oktober!$A$1:$L$357</definedName>
    <definedName name="_xlnm.Print_Area" localSheetId="12">September!$A$1:$L$357</definedName>
    <definedName name="_xlnm.Print_Titles" localSheetId="7">April!$6:$7</definedName>
    <definedName name="_xlnm.Print_Titles" localSheetId="11">August!$6:$7</definedName>
    <definedName name="_xlnm.Print_Titles" localSheetId="3">Dezember!$6:$7</definedName>
    <definedName name="_xlnm.Print_Titles" localSheetId="5">Februar!$6:$7</definedName>
    <definedName name="_xlnm.Print_Titles" localSheetId="4">Januar!$6:$7</definedName>
    <definedName name="_xlnm.Print_Titles" localSheetId="10">Juli!$6:$7</definedName>
    <definedName name="_xlnm.Print_Titles" localSheetId="9">Juni!$6:$7</definedName>
    <definedName name="_xlnm.Print_Titles" localSheetId="8">Mai!$6:$7</definedName>
    <definedName name="_xlnm.Print_Titles" localSheetId="6">März!$6:$7</definedName>
    <definedName name="_xlnm.Print_Titles" localSheetId="2">November!$6:$7</definedName>
    <definedName name="_xlnm.Print_Titles" localSheetId="1">Oktober!$6:$7</definedName>
    <definedName name="_xlnm.Print_Titles" localSheetId="12">September!$6:$7</definedName>
    <definedName name="Kapp12Ordi" localSheetId="13">DATEN!$F$88:$F$97</definedName>
    <definedName name="Kapp12Ordi">DATEN!$F$88:$F$97</definedName>
    <definedName name="KappfreiOrdi">DATEN!$D$87:$D$123</definedName>
    <definedName name="MaxBildung" localSheetId="13">DATEN!$L$95</definedName>
    <definedName name="MaxBildung">DATEN!$L$95</definedName>
    <definedName name="MaxWoZeit" localSheetId="13">DATEN!$L$98</definedName>
    <definedName name="MaxWoZeit">DATEN!$L$98</definedName>
    <definedName name="MaxZeit" localSheetId="13">DATEN!$L$94</definedName>
    <definedName name="MaxZeit">DATEN!$L$94</definedName>
    <definedName name="Mindest" localSheetId="13">DATEN!$L$96</definedName>
    <definedName name="Mindest">DATEN!$L$96</definedName>
    <definedName name="Pausen1" localSheetId="13">DATEN!$L$91</definedName>
    <definedName name="Pausen1">DATEN!$L$91</definedName>
    <definedName name="Pausen2" localSheetId="13">DATEN!$L$93</definedName>
    <definedName name="Pausen2">DATEN!$L$93</definedName>
    <definedName name="Ruhezeit">DATEN!$L$97</definedName>
    <definedName name="Stunden1" localSheetId="13">DATEN!$L$90</definedName>
    <definedName name="Stunden1">DATEN!$L$90</definedName>
    <definedName name="Stunden2" localSheetId="13">DATEN!$L$92</definedName>
    <definedName name="Stunden2">DATEN!$L$92</definedName>
  </definedNames>
  <calcPr calcId="191029"/>
  <pivotCaches>
    <pivotCache cacheId="0" r:id="rId16"/>
    <pivotCache cacheId="1" r:id="rId17"/>
    <pivotCache cacheId="2" r:id="rId18"/>
    <pivotCache cacheId="3" r:id="rId19"/>
    <pivotCache cacheId="4" r:id="rId20"/>
    <pivotCache cacheId="5" r:id="rId21"/>
    <pivotCache cacheId="6" r:id="rId22"/>
    <pivotCache cacheId="7" r:id="rId23"/>
    <pivotCache cacheId="8" r:id="rId24"/>
    <pivotCache cacheId="9" r:id="rId25"/>
    <pivotCache cacheId="10" r:id="rId26"/>
    <pivotCache cacheId="11" r:id="rId27"/>
    <pivotCache cacheId="12" r:id="rId28"/>
    <pivotCache cacheId="13"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 i="14" l="1"/>
  <c r="Z9" i="15"/>
  <c r="AA9" i="15"/>
  <c r="Z10" i="15"/>
  <c r="AA10" i="15"/>
  <c r="Z11" i="15"/>
  <c r="AA11" i="15"/>
  <c r="Z12" i="15"/>
  <c r="AA12" i="15"/>
  <c r="Z13" i="15"/>
  <c r="AA13" i="15"/>
  <c r="Z14" i="15"/>
  <c r="AA14" i="15"/>
  <c r="Z15" i="15"/>
  <c r="AA15" i="15"/>
  <c r="Z16" i="15"/>
  <c r="AA16" i="15"/>
  <c r="Z17" i="15"/>
  <c r="AA17" i="15"/>
  <c r="Z18" i="15"/>
  <c r="AA18" i="15"/>
  <c r="Z19" i="15"/>
  <c r="AA19" i="15"/>
  <c r="Z20" i="15"/>
  <c r="AA20" i="15"/>
  <c r="Z21" i="15"/>
  <c r="AA21" i="15"/>
  <c r="Z22" i="15"/>
  <c r="AA22" i="15"/>
  <c r="Z23" i="15"/>
  <c r="AA23" i="15"/>
  <c r="Z24" i="15"/>
  <c r="AA24" i="15"/>
  <c r="Z25" i="15"/>
  <c r="AA25" i="15"/>
  <c r="Z26" i="15"/>
  <c r="AA26" i="15"/>
  <c r="Z27" i="15"/>
  <c r="AA27" i="15"/>
  <c r="Z28" i="15"/>
  <c r="AA28" i="15"/>
  <c r="Z29" i="15"/>
  <c r="AA29" i="15"/>
  <c r="Z30" i="15"/>
  <c r="AA30" i="15"/>
  <c r="Z31" i="15"/>
  <c r="AA31" i="15"/>
  <c r="Z32" i="15"/>
  <c r="AA32" i="15"/>
  <c r="Z33" i="15"/>
  <c r="AA33" i="15"/>
  <c r="Z34" i="15"/>
  <c r="AA34" i="15"/>
  <c r="Z35" i="15"/>
  <c r="AA35" i="15"/>
  <c r="Z36" i="15"/>
  <c r="AA36" i="15"/>
  <c r="Z37" i="15"/>
  <c r="AA37" i="15"/>
  <c r="Z38" i="15"/>
  <c r="AA38" i="15"/>
  <c r="Z39" i="15"/>
  <c r="AA39" i="15"/>
  <c r="Z40" i="15"/>
  <c r="AA40" i="15"/>
  <c r="Z41" i="15"/>
  <c r="AA41" i="15"/>
  <c r="Z42" i="15"/>
  <c r="AA42" i="15"/>
  <c r="Z43" i="15"/>
  <c r="AA43" i="15"/>
  <c r="Z44" i="15"/>
  <c r="AA44" i="15"/>
  <c r="Z45" i="15"/>
  <c r="AA45" i="15"/>
  <c r="Z46" i="15"/>
  <c r="AA46" i="15"/>
  <c r="Z47" i="15"/>
  <c r="AA47" i="15"/>
  <c r="Z48" i="15"/>
  <c r="AA48" i="15"/>
  <c r="Z49" i="15"/>
  <c r="AA49" i="15"/>
  <c r="Z50" i="15"/>
  <c r="AA50" i="15"/>
  <c r="Z51" i="15"/>
  <c r="AA51" i="15"/>
  <c r="Z52" i="15"/>
  <c r="AA52" i="15"/>
  <c r="Z53" i="15"/>
  <c r="AA53" i="15"/>
  <c r="Z54" i="15"/>
  <c r="AA54" i="15"/>
  <c r="Z55" i="15"/>
  <c r="AA55" i="15"/>
  <c r="Z56" i="15"/>
  <c r="AA56" i="15"/>
  <c r="Z57" i="15"/>
  <c r="AA57" i="15"/>
  <c r="Z58" i="15"/>
  <c r="AA58" i="15"/>
  <c r="Z59" i="15"/>
  <c r="AA59" i="15"/>
  <c r="Z60" i="15"/>
  <c r="AA60" i="15"/>
  <c r="Z61" i="15"/>
  <c r="AA61" i="15"/>
  <c r="Z62" i="15"/>
  <c r="AA62" i="15"/>
  <c r="Z63" i="15"/>
  <c r="AA63" i="15"/>
  <c r="Z64" i="15"/>
  <c r="AA64" i="15"/>
  <c r="Z65" i="15"/>
  <c r="AA65" i="15"/>
  <c r="Z66" i="15"/>
  <c r="AA66" i="15"/>
  <c r="Z67" i="15"/>
  <c r="AA67" i="15"/>
  <c r="Z68" i="15"/>
  <c r="AA68" i="15"/>
  <c r="Z69" i="15"/>
  <c r="AA69" i="15"/>
  <c r="Z70" i="15"/>
  <c r="AA70" i="15"/>
  <c r="Z71" i="15"/>
  <c r="AA71" i="15"/>
  <c r="Z72" i="15"/>
  <c r="AA72" i="15"/>
  <c r="Z73" i="15"/>
  <c r="AA73" i="15"/>
  <c r="Z74" i="15"/>
  <c r="AA74" i="15"/>
  <c r="Z75" i="15"/>
  <c r="AA75" i="15"/>
  <c r="Z76" i="15"/>
  <c r="AA76" i="15"/>
  <c r="Z77" i="15"/>
  <c r="AA77" i="15"/>
  <c r="Z78" i="15"/>
  <c r="AA78" i="15"/>
  <c r="Z79" i="15"/>
  <c r="AA79" i="15"/>
  <c r="Z80" i="15"/>
  <c r="AA80" i="15"/>
  <c r="Z81" i="15"/>
  <c r="AA81" i="15"/>
  <c r="Z82" i="15"/>
  <c r="AA82" i="15"/>
  <c r="Z83" i="15"/>
  <c r="AA83" i="15"/>
  <c r="Z84" i="15"/>
  <c r="AA84" i="15"/>
  <c r="Z85" i="15"/>
  <c r="AA85" i="15"/>
  <c r="Z86" i="15"/>
  <c r="AA86" i="15"/>
  <c r="Z87" i="15"/>
  <c r="AA87" i="15"/>
  <c r="Z88" i="15"/>
  <c r="AA88" i="15"/>
  <c r="Z89" i="15"/>
  <c r="AA89" i="15"/>
  <c r="Z90" i="15"/>
  <c r="AA90" i="15"/>
  <c r="Z91" i="15"/>
  <c r="AA91" i="15"/>
  <c r="Z92" i="15"/>
  <c r="AA92" i="15"/>
  <c r="Z93" i="15"/>
  <c r="AA93" i="15"/>
  <c r="Z94" i="15"/>
  <c r="AA94" i="15"/>
  <c r="Z95" i="15"/>
  <c r="AA95" i="15"/>
  <c r="Z96" i="15"/>
  <c r="AA96" i="15"/>
  <c r="Z97" i="15"/>
  <c r="AA97" i="15"/>
  <c r="Z98" i="15"/>
  <c r="AA98" i="15"/>
  <c r="Z99" i="15"/>
  <c r="AA99" i="15"/>
  <c r="Z100" i="15"/>
  <c r="AA100" i="15"/>
  <c r="Z101" i="15"/>
  <c r="AA101" i="15"/>
  <c r="Z102" i="15"/>
  <c r="AA102" i="15"/>
  <c r="Z103" i="15"/>
  <c r="AA103" i="15"/>
  <c r="Z104" i="15"/>
  <c r="AA104" i="15"/>
  <c r="Z105" i="15"/>
  <c r="AA105" i="15"/>
  <c r="Z106" i="15"/>
  <c r="AA106" i="15"/>
  <c r="Z107" i="15"/>
  <c r="AA107" i="15"/>
  <c r="Z108" i="15"/>
  <c r="AA108" i="15"/>
  <c r="Z109" i="15"/>
  <c r="AA109" i="15"/>
  <c r="Z110" i="15"/>
  <c r="AA110" i="15"/>
  <c r="Z111" i="15"/>
  <c r="AA111" i="15"/>
  <c r="Z112" i="15"/>
  <c r="AA112" i="15"/>
  <c r="Z113" i="15"/>
  <c r="AA113" i="15"/>
  <c r="Z114" i="15"/>
  <c r="AA114" i="15"/>
  <c r="Z115" i="15"/>
  <c r="AA115" i="15"/>
  <c r="Z116" i="15"/>
  <c r="AA116" i="15"/>
  <c r="Z117" i="15"/>
  <c r="AA117" i="15"/>
  <c r="Z118" i="15"/>
  <c r="AA118" i="15"/>
  <c r="Z119" i="15"/>
  <c r="AA119" i="15"/>
  <c r="Z120" i="15"/>
  <c r="AA120" i="15"/>
  <c r="Z121" i="15"/>
  <c r="AA121" i="15"/>
  <c r="Z122" i="15"/>
  <c r="AA122" i="15"/>
  <c r="Z123" i="15"/>
  <c r="AA123" i="15"/>
  <c r="Z124" i="15"/>
  <c r="AA124" i="15"/>
  <c r="Z125" i="15"/>
  <c r="AA125" i="15"/>
  <c r="Z126" i="15"/>
  <c r="AA126" i="15"/>
  <c r="Z127" i="15"/>
  <c r="AA127" i="15"/>
  <c r="Z128" i="15"/>
  <c r="AA128" i="15"/>
  <c r="Z129" i="15"/>
  <c r="AA129" i="15"/>
  <c r="Z130" i="15"/>
  <c r="AA130" i="15"/>
  <c r="Z131" i="15"/>
  <c r="AA131" i="15"/>
  <c r="Z132" i="15"/>
  <c r="AA132" i="15"/>
  <c r="Z133" i="15"/>
  <c r="AA133" i="15"/>
  <c r="Z134" i="15"/>
  <c r="AA134" i="15"/>
  <c r="Z135" i="15"/>
  <c r="AA135" i="15"/>
  <c r="Z136" i="15"/>
  <c r="AA136" i="15"/>
  <c r="Z137" i="15"/>
  <c r="AA137" i="15"/>
  <c r="Z138" i="15"/>
  <c r="AA138" i="15"/>
  <c r="Z139" i="15"/>
  <c r="AA139" i="15"/>
  <c r="Z140" i="15"/>
  <c r="AA140" i="15"/>
  <c r="Z141" i="15"/>
  <c r="AA141" i="15"/>
  <c r="Z142" i="15"/>
  <c r="AA142" i="15"/>
  <c r="Z143" i="15"/>
  <c r="AA143" i="15"/>
  <c r="Z144" i="15"/>
  <c r="AA144" i="15"/>
  <c r="Z145" i="15"/>
  <c r="AA145" i="15"/>
  <c r="Z146" i="15"/>
  <c r="AA146" i="15"/>
  <c r="Z147" i="15"/>
  <c r="AA147" i="15"/>
  <c r="Z148" i="15"/>
  <c r="AA148" i="15"/>
  <c r="Z149" i="15"/>
  <c r="AA149" i="15"/>
  <c r="Z150" i="15"/>
  <c r="AA150" i="15"/>
  <c r="Z151" i="15"/>
  <c r="AA151" i="15"/>
  <c r="Z152" i="15"/>
  <c r="AA152" i="15"/>
  <c r="Z153" i="15"/>
  <c r="AA153" i="15"/>
  <c r="Z154" i="15"/>
  <c r="AA154" i="15"/>
  <c r="Z155" i="15"/>
  <c r="AA155" i="15"/>
  <c r="Z156" i="15"/>
  <c r="AA156" i="15"/>
  <c r="Z157" i="15"/>
  <c r="AA157" i="15"/>
  <c r="Z158" i="15"/>
  <c r="AA158" i="15"/>
  <c r="Z159" i="15"/>
  <c r="AA159" i="15"/>
  <c r="Z160" i="15"/>
  <c r="AA160" i="15"/>
  <c r="Z161" i="15"/>
  <c r="AA161" i="15"/>
  <c r="Z162" i="15"/>
  <c r="AA162" i="15"/>
  <c r="Z163" i="15"/>
  <c r="AA163" i="15"/>
  <c r="Z164" i="15"/>
  <c r="AA164" i="15"/>
  <c r="Z165" i="15"/>
  <c r="AA165" i="15"/>
  <c r="Z166" i="15"/>
  <c r="AA166" i="15"/>
  <c r="Z167" i="15"/>
  <c r="AA167" i="15"/>
  <c r="Z168" i="15"/>
  <c r="AA168" i="15"/>
  <c r="Z169" i="15"/>
  <c r="AA169" i="15"/>
  <c r="Z170" i="15"/>
  <c r="AA170" i="15"/>
  <c r="Z171" i="15"/>
  <c r="AA171" i="15"/>
  <c r="Z172" i="15"/>
  <c r="AA172" i="15"/>
  <c r="Z173" i="15"/>
  <c r="AA173" i="15"/>
  <c r="Z174" i="15"/>
  <c r="AA174" i="15"/>
  <c r="Z175" i="15"/>
  <c r="AA175" i="15"/>
  <c r="Z176" i="15"/>
  <c r="AA176" i="15"/>
  <c r="Z177" i="15"/>
  <c r="AA177" i="15"/>
  <c r="Z178" i="15"/>
  <c r="AA178" i="15"/>
  <c r="Z179" i="15"/>
  <c r="AA179" i="15"/>
  <c r="Z180" i="15"/>
  <c r="AA180" i="15"/>
  <c r="Z181" i="15"/>
  <c r="AA181" i="15"/>
  <c r="Z182" i="15"/>
  <c r="AA182" i="15"/>
  <c r="Z183" i="15"/>
  <c r="AA183" i="15"/>
  <c r="Z184" i="15"/>
  <c r="AA184" i="15"/>
  <c r="Z185" i="15"/>
  <c r="AA185" i="15"/>
  <c r="Z186" i="15"/>
  <c r="AA186" i="15"/>
  <c r="Z187" i="15"/>
  <c r="AA187" i="15"/>
  <c r="Z188" i="15"/>
  <c r="AA188" i="15"/>
  <c r="Z189" i="15"/>
  <c r="AA189" i="15"/>
  <c r="Z190" i="15"/>
  <c r="AA190" i="15"/>
  <c r="Z191" i="15"/>
  <c r="AA191" i="15"/>
  <c r="Z192" i="15"/>
  <c r="AA192" i="15"/>
  <c r="Z193" i="15"/>
  <c r="AA193" i="15"/>
  <c r="Z194" i="15"/>
  <c r="AA194" i="15"/>
  <c r="Z195" i="15"/>
  <c r="AA195" i="15"/>
  <c r="Z196" i="15"/>
  <c r="AA196" i="15"/>
  <c r="Z197" i="15"/>
  <c r="AA197" i="15"/>
  <c r="Z198" i="15"/>
  <c r="AA198" i="15"/>
  <c r="Z199" i="15"/>
  <c r="AA199" i="15"/>
  <c r="Z200" i="15"/>
  <c r="AA200" i="15"/>
  <c r="Z201" i="15"/>
  <c r="AA201" i="15"/>
  <c r="Z202" i="15"/>
  <c r="AA202" i="15"/>
  <c r="Z203" i="15"/>
  <c r="AA203" i="15"/>
  <c r="Z204" i="15"/>
  <c r="AA204" i="15"/>
  <c r="Z205" i="15"/>
  <c r="AA205" i="15"/>
  <c r="Z206" i="15"/>
  <c r="AA206" i="15"/>
  <c r="Z207" i="15"/>
  <c r="AA207" i="15"/>
  <c r="Z208" i="15"/>
  <c r="AA208" i="15"/>
  <c r="Z209" i="15"/>
  <c r="AA209" i="15"/>
  <c r="Z210" i="15"/>
  <c r="AA210" i="15"/>
  <c r="Z211" i="15"/>
  <c r="AA211" i="15"/>
  <c r="Z212" i="15"/>
  <c r="AA212" i="15"/>
  <c r="Z213" i="15"/>
  <c r="AA213" i="15"/>
  <c r="Z214" i="15"/>
  <c r="AA214" i="15"/>
  <c r="Z215" i="15"/>
  <c r="AA215" i="15"/>
  <c r="Z216" i="15"/>
  <c r="AA216" i="15"/>
  <c r="Z217" i="15"/>
  <c r="AA217" i="15"/>
  <c r="Z218" i="15"/>
  <c r="AA218" i="15"/>
  <c r="Z219" i="15"/>
  <c r="AA219" i="15"/>
  <c r="Z220" i="15"/>
  <c r="AA220" i="15"/>
  <c r="Z221" i="15"/>
  <c r="AA221" i="15"/>
  <c r="Z222" i="15"/>
  <c r="AA222" i="15"/>
  <c r="Z223" i="15"/>
  <c r="AA223" i="15"/>
  <c r="Z224" i="15"/>
  <c r="AA224" i="15"/>
  <c r="Z225" i="15"/>
  <c r="AA225" i="15"/>
  <c r="Z226" i="15"/>
  <c r="AA226" i="15"/>
  <c r="Z227" i="15"/>
  <c r="AA227" i="15"/>
  <c r="Z228" i="15"/>
  <c r="AA228" i="15"/>
  <c r="Z229" i="15"/>
  <c r="AA229" i="15"/>
  <c r="Z230" i="15"/>
  <c r="AA230" i="15"/>
  <c r="Z231" i="15"/>
  <c r="AA231" i="15"/>
  <c r="Z232" i="15"/>
  <c r="AA232" i="15"/>
  <c r="Z233" i="15"/>
  <c r="AA233" i="15"/>
  <c r="Z234" i="15"/>
  <c r="AA234" i="15"/>
  <c r="Z235" i="15"/>
  <c r="AA235" i="15"/>
  <c r="Z236" i="15"/>
  <c r="AA236" i="15"/>
  <c r="Z237" i="15"/>
  <c r="AA237" i="15"/>
  <c r="Z238" i="15"/>
  <c r="AA238" i="15"/>
  <c r="Z239" i="15"/>
  <c r="AA239" i="15"/>
  <c r="Z240" i="15"/>
  <c r="AA240" i="15"/>
  <c r="Z241" i="15"/>
  <c r="AA241" i="15"/>
  <c r="Z242" i="15"/>
  <c r="AA242" i="15"/>
  <c r="Z243" i="15"/>
  <c r="AA243" i="15"/>
  <c r="Z244" i="15"/>
  <c r="AA244" i="15"/>
  <c r="Z245" i="15"/>
  <c r="AA245" i="15"/>
  <c r="Z246" i="15"/>
  <c r="AA246" i="15"/>
  <c r="Z247" i="15"/>
  <c r="AA247" i="15"/>
  <c r="Z248" i="15"/>
  <c r="AA248" i="15"/>
  <c r="Z249" i="15"/>
  <c r="AA249" i="15"/>
  <c r="Z250" i="15"/>
  <c r="AA250" i="15"/>
  <c r="Z251" i="15"/>
  <c r="AA251" i="15"/>
  <c r="Z252" i="15"/>
  <c r="AA252" i="15"/>
  <c r="Z253" i="15"/>
  <c r="AA253" i="15"/>
  <c r="Z254" i="15"/>
  <c r="AA254" i="15"/>
  <c r="Z255" i="15"/>
  <c r="AA255" i="15"/>
  <c r="Z256" i="15"/>
  <c r="AA256" i="15"/>
  <c r="Z257" i="15"/>
  <c r="AA257" i="15"/>
  <c r="Z258" i="15"/>
  <c r="AA258" i="15"/>
  <c r="Z259" i="15"/>
  <c r="AA259" i="15"/>
  <c r="Z260" i="15"/>
  <c r="AA260" i="15"/>
  <c r="Z261" i="15"/>
  <c r="AA261" i="15"/>
  <c r="Z262" i="15"/>
  <c r="AA262" i="15"/>
  <c r="Z263" i="15"/>
  <c r="AA263" i="15"/>
  <c r="Z264" i="15"/>
  <c r="AA264" i="15"/>
  <c r="Z265" i="15"/>
  <c r="AA265" i="15"/>
  <c r="Z266" i="15"/>
  <c r="AA266" i="15"/>
  <c r="Z267" i="15"/>
  <c r="AA267" i="15"/>
  <c r="Z268" i="15"/>
  <c r="AA268" i="15"/>
  <c r="Z269" i="15"/>
  <c r="AA269" i="15"/>
  <c r="Z270" i="15"/>
  <c r="AA270" i="15"/>
  <c r="Z271" i="15"/>
  <c r="AA271" i="15"/>
  <c r="Z272" i="15"/>
  <c r="AA272" i="15"/>
  <c r="Z273" i="15"/>
  <c r="AA273" i="15"/>
  <c r="Z274" i="15"/>
  <c r="AA274" i="15"/>
  <c r="Z275" i="15"/>
  <c r="AA275" i="15"/>
  <c r="Z276" i="15"/>
  <c r="AA276" i="15"/>
  <c r="Z277" i="15"/>
  <c r="AA277" i="15"/>
  <c r="Z278" i="15"/>
  <c r="AA278" i="15"/>
  <c r="Z279" i="15"/>
  <c r="AA279" i="15"/>
  <c r="Z280" i="15"/>
  <c r="AA280" i="15"/>
  <c r="Z281" i="15"/>
  <c r="AA281" i="15"/>
  <c r="Z282" i="15"/>
  <c r="AA282" i="15"/>
  <c r="Z283" i="15"/>
  <c r="AA283" i="15"/>
  <c r="Z284" i="15"/>
  <c r="AA284" i="15"/>
  <c r="Z285" i="15"/>
  <c r="AA285" i="15"/>
  <c r="Z286" i="15"/>
  <c r="AA286" i="15"/>
  <c r="Z287" i="15"/>
  <c r="AA287" i="15"/>
  <c r="Z288" i="15"/>
  <c r="AA288" i="15"/>
  <c r="Z289" i="15"/>
  <c r="AA289" i="15"/>
  <c r="Z290" i="15"/>
  <c r="AA290" i="15"/>
  <c r="Z291" i="15"/>
  <c r="AA291" i="15"/>
  <c r="Z292" i="15"/>
  <c r="AA292" i="15"/>
  <c r="Z293" i="15"/>
  <c r="AA293" i="15"/>
  <c r="Z294" i="15"/>
  <c r="AA294" i="15"/>
  <c r="Z295" i="15"/>
  <c r="AA295" i="15"/>
  <c r="Z296" i="15"/>
  <c r="AA296" i="15"/>
  <c r="Z297" i="15"/>
  <c r="AA297" i="15"/>
  <c r="Z298" i="15"/>
  <c r="AA298" i="15"/>
  <c r="Z299" i="15"/>
  <c r="AA299" i="15"/>
  <c r="Z300" i="15"/>
  <c r="AA300" i="15"/>
  <c r="Z301" i="15"/>
  <c r="AA301" i="15"/>
  <c r="Z302" i="15"/>
  <c r="AA302" i="15"/>
  <c r="Z303" i="15"/>
  <c r="AA303" i="15"/>
  <c r="Z304" i="15"/>
  <c r="AA304" i="15"/>
  <c r="Z305" i="15"/>
  <c r="AA305" i="15"/>
  <c r="Z306" i="15"/>
  <c r="AA306" i="15"/>
  <c r="Z307" i="15"/>
  <c r="AA307" i="15"/>
  <c r="Z308" i="15"/>
  <c r="AA308" i="15"/>
  <c r="Z309" i="15"/>
  <c r="AA309" i="15"/>
  <c r="Z310" i="15"/>
  <c r="AA310" i="15"/>
  <c r="Z311" i="15"/>
  <c r="AA311" i="15"/>
  <c r="Z312" i="15"/>
  <c r="AA312" i="15"/>
  <c r="Z313" i="15"/>
  <c r="AA313" i="15"/>
  <c r="Z314" i="15"/>
  <c r="AA314" i="15"/>
  <c r="Z315" i="15"/>
  <c r="AA315" i="15"/>
  <c r="Z316" i="15"/>
  <c r="AA316" i="15"/>
  <c r="Z317" i="15"/>
  <c r="AA317" i="15"/>
  <c r="Z318" i="15"/>
  <c r="AA318" i="15"/>
  <c r="Z319" i="15"/>
  <c r="AA319" i="15"/>
  <c r="Z320" i="15"/>
  <c r="AA320" i="15"/>
  <c r="Z321" i="15"/>
  <c r="AA321" i="15"/>
  <c r="Z322" i="15"/>
  <c r="AA322" i="15"/>
  <c r="Z323" i="15"/>
  <c r="AA323" i="15"/>
  <c r="Z324" i="15"/>
  <c r="AA324" i="15"/>
  <c r="Z325" i="15"/>
  <c r="AA325" i="15"/>
  <c r="Z326" i="15"/>
  <c r="AA326" i="15"/>
  <c r="Z327" i="15"/>
  <c r="AA327" i="15"/>
  <c r="Z328" i="15"/>
  <c r="AA328" i="15"/>
  <c r="Z329" i="15"/>
  <c r="AA329" i="15"/>
  <c r="Z330" i="15"/>
  <c r="AA330" i="15"/>
  <c r="Z331" i="15"/>
  <c r="AA331" i="15"/>
  <c r="Z332" i="15"/>
  <c r="AA332" i="15"/>
  <c r="Z333" i="15"/>
  <c r="AA333" i="15"/>
  <c r="Z334" i="15"/>
  <c r="AA334" i="15"/>
  <c r="Z335" i="15"/>
  <c r="AA335" i="15"/>
  <c r="Z336" i="15"/>
  <c r="AA336" i="15"/>
  <c r="Z337" i="15"/>
  <c r="AA337" i="15"/>
  <c r="Z338" i="15"/>
  <c r="AA338" i="15"/>
  <c r="Z339" i="15"/>
  <c r="AA339" i="15"/>
  <c r="Z340" i="15"/>
  <c r="AA340" i="15"/>
  <c r="Z341" i="15"/>
  <c r="AA341" i="15"/>
  <c r="Z342" i="15"/>
  <c r="AA342" i="15"/>
  <c r="Z343" i="15"/>
  <c r="AA343" i="15"/>
  <c r="Z344" i="15"/>
  <c r="AA344" i="15"/>
  <c r="Z345" i="15"/>
  <c r="AA345" i="15"/>
  <c r="Z346" i="15"/>
  <c r="AA346" i="15"/>
  <c r="Z347" i="15"/>
  <c r="AA347" i="15"/>
  <c r="Z348" i="15"/>
  <c r="AA348" i="15"/>
  <c r="Z9" i="16"/>
  <c r="AA9" i="16"/>
  <c r="Z10" i="16"/>
  <c r="AA10" i="16"/>
  <c r="Z11" i="16"/>
  <c r="AA11" i="16"/>
  <c r="Z12" i="16"/>
  <c r="AA12" i="16"/>
  <c r="Z13" i="16"/>
  <c r="AA13" i="16"/>
  <c r="Z14" i="16"/>
  <c r="AA14" i="16"/>
  <c r="Z15" i="16"/>
  <c r="AA15" i="16"/>
  <c r="Z16" i="16"/>
  <c r="AA16" i="16"/>
  <c r="Z17" i="16"/>
  <c r="AA17" i="16"/>
  <c r="Z18" i="16"/>
  <c r="AA18" i="16"/>
  <c r="Z19" i="16"/>
  <c r="AA19" i="16"/>
  <c r="Z20" i="16"/>
  <c r="AA20" i="16"/>
  <c r="Z21" i="16"/>
  <c r="AA21" i="16"/>
  <c r="Z22" i="16"/>
  <c r="AA22" i="16"/>
  <c r="Z23" i="16"/>
  <c r="AA23" i="16"/>
  <c r="Z24" i="16"/>
  <c r="AA24" i="16"/>
  <c r="Z25" i="16"/>
  <c r="AA25" i="16"/>
  <c r="Z26" i="16"/>
  <c r="AA26" i="16"/>
  <c r="Z27" i="16"/>
  <c r="AA27" i="16"/>
  <c r="Z28" i="16"/>
  <c r="AA28" i="16"/>
  <c r="Z29" i="16"/>
  <c r="AA29" i="16"/>
  <c r="Z30" i="16"/>
  <c r="AA30" i="16"/>
  <c r="Z31" i="16"/>
  <c r="AA31" i="16"/>
  <c r="Z32" i="16"/>
  <c r="AA32" i="16"/>
  <c r="Z33" i="16"/>
  <c r="AA33" i="16"/>
  <c r="Z34" i="16"/>
  <c r="AA34" i="16"/>
  <c r="Z35" i="16"/>
  <c r="AA35" i="16"/>
  <c r="Z36" i="16"/>
  <c r="AA36" i="16"/>
  <c r="Z37" i="16"/>
  <c r="AA37" i="16"/>
  <c r="Z38" i="16"/>
  <c r="AA38" i="16"/>
  <c r="Z39" i="16"/>
  <c r="AA39" i="16"/>
  <c r="Z40" i="16"/>
  <c r="AA40" i="16"/>
  <c r="Z41" i="16"/>
  <c r="AA41" i="16"/>
  <c r="Z42" i="16"/>
  <c r="AA42" i="16"/>
  <c r="Z43" i="16"/>
  <c r="AA43" i="16"/>
  <c r="Z44" i="16"/>
  <c r="AA44" i="16"/>
  <c r="Z45" i="16"/>
  <c r="AA45" i="16"/>
  <c r="Z46" i="16"/>
  <c r="AA46" i="16"/>
  <c r="Z47" i="16"/>
  <c r="AA47" i="16"/>
  <c r="Z48" i="16"/>
  <c r="AA48" i="16"/>
  <c r="Z49" i="16"/>
  <c r="AA49" i="16"/>
  <c r="Z50" i="16"/>
  <c r="AA50" i="16"/>
  <c r="Z51" i="16"/>
  <c r="AA51" i="16"/>
  <c r="Z52" i="16"/>
  <c r="AA52" i="16"/>
  <c r="Z53" i="16"/>
  <c r="AA53" i="16"/>
  <c r="Z54" i="16"/>
  <c r="AA54" i="16"/>
  <c r="Z55" i="16"/>
  <c r="AA55" i="16"/>
  <c r="Z56" i="16"/>
  <c r="AA56" i="16"/>
  <c r="Z57" i="16"/>
  <c r="AA57" i="16"/>
  <c r="Z58" i="16"/>
  <c r="AA58" i="16"/>
  <c r="Z59" i="16"/>
  <c r="AA59" i="16"/>
  <c r="Z60" i="16"/>
  <c r="AA60" i="16"/>
  <c r="Z61" i="16"/>
  <c r="AA61" i="16"/>
  <c r="Z62" i="16"/>
  <c r="AA62" i="16"/>
  <c r="Z63" i="16"/>
  <c r="AA63" i="16"/>
  <c r="Z64" i="16"/>
  <c r="AA64" i="16"/>
  <c r="Z65" i="16"/>
  <c r="AA65" i="16"/>
  <c r="Z66" i="16"/>
  <c r="AA66" i="16"/>
  <c r="Z67" i="16"/>
  <c r="AA67" i="16"/>
  <c r="Z68" i="16"/>
  <c r="AA68" i="16"/>
  <c r="Z69" i="16"/>
  <c r="AA69" i="16"/>
  <c r="Z70" i="16"/>
  <c r="AA70" i="16"/>
  <c r="Z71" i="16"/>
  <c r="AA71" i="16"/>
  <c r="Z72" i="16"/>
  <c r="AA72" i="16"/>
  <c r="Z73" i="16"/>
  <c r="AA73" i="16"/>
  <c r="Z74" i="16"/>
  <c r="AA74" i="16"/>
  <c r="Z75" i="16"/>
  <c r="AA75" i="16"/>
  <c r="Z76" i="16"/>
  <c r="AA76" i="16"/>
  <c r="Z77" i="16"/>
  <c r="AA77" i="16"/>
  <c r="Z78" i="16"/>
  <c r="AA78" i="16"/>
  <c r="Z79" i="16"/>
  <c r="AA79" i="16"/>
  <c r="Z80" i="16"/>
  <c r="AA80" i="16"/>
  <c r="Z81" i="16"/>
  <c r="AA81" i="16"/>
  <c r="Z82" i="16"/>
  <c r="AA82" i="16"/>
  <c r="Z83" i="16"/>
  <c r="AA83" i="16"/>
  <c r="Z84" i="16"/>
  <c r="AA84" i="16"/>
  <c r="Z85" i="16"/>
  <c r="AA85" i="16"/>
  <c r="Z86" i="16"/>
  <c r="AA86" i="16"/>
  <c r="Z87" i="16"/>
  <c r="AA87" i="16"/>
  <c r="Z88" i="16"/>
  <c r="AA88" i="16"/>
  <c r="Z89" i="16"/>
  <c r="AA89" i="16"/>
  <c r="Z90" i="16"/>
  <c r="AA90" i="16"/>
  <c r="Z91" i="16"/>
  <c r="AA91" i="16"/>
  <c r="Z92" i="16"/>
  <c r="AA92" i="16"/>
  <c r="Z93" i="16"/>
  <c r="AA93" i="16"/>
  <c r="Z94" i="16"/>
  <c r="AA94" i="16"/>
  <c r="Z95" i="16"/>
  <c r="AA95" i="16"/>
  <c r="Z96" i="16"/>
  <c r="AA96" i="16"/>
  <c r="Z97" i="16"/>
  <c r="AA97" i="16"/>
  <c r="Z98" i="16"/>
  <c r="AA98" i="16"/>
  <c r="Z99" i="16"/>
  <c r="AA99" i="16"/>
  <c r="Z100" i="16"/>
  <c r="AA100" i="16"/>
  <c r="Z101" i="16"/>
  <c r="AA101" i="16"/>
  <c r="Z102" i="16"/>
  <c r="AA102" i="16"/>
  <c r="Z103" i="16"/>
  <c r="AA103" i="16"/>
  <c r="Z104" i="16"/>
  <c r="AA104" i="16"/>
  <c r="Z105" i="16"/>
  <c r="AA105" i="16"/>
  <c r="Z106" i="16"/>
  <c r="AA106" i="16"/>
  <c r="Z107" i="16"/>
  <c r="AA107" i="16"/>
  <c r="Z108" i="16"/>
  <c r="AA108" i="16"/>
  <c r="Z109" i="16"/>
  <c r="AA109" i="16"/>
  <c r="Z110" i="16"/>
  <c r="AA110" i="16"/>
  <c r="Z111" i="16"/>
  <c r="AA111" i="16"/>
  <c r="Z112" i="16"/>
  <c r="AA112" i="16"/>
  <c r="Z113" i="16"/>
  <c r="AA113" i="16"/>
  <c r="Z114" i="16"/>
  <c r="AA114" i="16"/>
  <c r="Z115" i="16"/>
  <c r="AA115" i="16"/>
  <c r="Z116" i="16"/>
  <c r="AA116" i="16"/>
  <c r="Z117" i="16"/>
  <c r="AA117" i="16"/>
  <c r="Z118" i="16"/>
  <c r="AA118" i="16"/>
  <c r="Z119" i="16"/>
  <c r="AA119" i="16"/>
  <c r="Z120" i="16"/>
  <c r="AA120" i="16"/>
  <c r="Z121" i="16"/>
  <c r="AA121" i="16"/>
  <c r="Z122" i="16"/>
  <c r="AA122" i="16"/>
  <c r="Z123" i="16"/>
  <c r="AA123" i="16"/>
  <c r="Z124" i="16"/>
  <c r="AA124" i="16"/>
  <c r="Z125" i="16"/>
  <c r="AA125" i="16"/>
  <c r="Z126" i="16"/>
  <c r="AA126" i="16"/>
  <c r="Z127" i="16"/>
  <c r="AA127" i="16"/>
  <c r="Z128" i="16"/>
  <c r="AA128" i="16"/>
  <c r="Z129" i="16"/>
  <c r="AA129" i="16"/>
  <c r="Z130" i="16"/>
  <c r="AA130" i="16"/>
  <c r="Z131" i="16"/>
  <c r="AA131" i="16"/>
  <c r="Z132" i="16"/>
  <c r="AA132" i="16"/>
  <c r="Z133" i="16"/>
  <c r="AA133" i="16"/>
  <c r="Z134" i="16"/>
  <c r="AA134" i="16"/>
  <c r="Z135" i="16"/>
  <c r="AA135" i="16"/>
  <c r="Z136" i="16"/>
  <c r="AA136" i="16"/>
  <c r="Z137" i="16"/>
  <c r="AA137" i="16"/>
  <c r="Z138" i="16"/>
  <c r="AA138" i="16"/>
  <c r="Z139" i="16"/>
  <c r="AA139" i="16"/>
  <c r="Z140" i="16"/>
  <c r="AA140" i="16"/>
  <c r="Z141" i="16"/>
  <c r="AA141" i="16"/>
  <c r="Z142" i="16"/>
  <c r="AA142" i="16"/>
  <c r="Z143" i="16"/>
  <c r="AA143" i="16"/>
  <c r="Z144" i="16"/>
  <c r="AA144" i="16"/>
  <c r="Z145" i="16"/>
  <c r="AA145" i="16"/>
  <c r="Z146" i="16"/>
  <c r="AA146" i="16"/>
  <c r="Z147" i="16"/>
  <c r="AA147" i="16"/>
  <c r="Z148" i="16"/>
  <c r="AA148" i="16"/>
  <c r="Z149" i="16"/>
  <c r="AA149" i="16"/>
  <c r="Z150" i="16"/>
  <c r="AA150" i="16"/>
  <c r="Z151" i="16"/>
  <c r="AA151" i="16"/>
  <c r="Z152" i="16"/>
  <c r="AA152" i="16"/>
  <c r="Z153" i="16"/>
  <c r="AA153" i="16"/>
  <c r="Z154" i="16"/>
  <c r="AA154" i="16"/>
  <c r="Z155" i="16"/>
  <c r="AA155" i="16"/>
  <c r="Z156" i="16"/>
  <c r="AA156" i="16"/>
  <c r="Z157" i="16"/>
  <c r="AA157" i="16"/>
  <c r="Z158" i="16"/>
  <c r="AA158" i="16"/>
  <c r="Z159" i="16"/>
  <c r="AA159" i="16"/>
  <c r="Z160" i="16"/>
  <c r="AA160" i="16"/>
  <c r="Z161" i="16"/>
  <c r="AA161" i="16"/>
  <c r="Z162" i="16"/>
  <c r="AA162" i="16"/>
  <c r="Z163" i="16"/>
  <c r="AA163" i="16"/>
  <c r="Z164" i="16"/>
  <c r="AA164" i="16"/>
  <c r="Z165" i="16"/>
  <c r="AA165" i="16"/>
  <c r="Z166" i="16"/>
  <c r="AA166" i="16"/>
  <c r="Z167" i="16"/>
  <c r="AA167" i="16"/>
  <c r="Z168" i="16"/>
  <c r="AA168" i="16"/>
  <c r="Z169" i="16"/>
  <c r="AA169" i="16"/>
  <c r="Z170" i="16"/>
  <c r="AA170" i="16"/>
  <c r="Z171" i="16"/>
  <c r="AA171" i="16"/>
  <c r="Z172" i="16"/>
  <c r="AA172" i="16"/>
  <c r="Z173" i="16"/>
  <c r="AA173" i="16"/>
  <c r="Z174" i="16"/>
  <c r="AA174" i="16"/>
  <c r="Z175" i="16"/>
  <c r="AA175" i="16"/>
  <c r="Z176" i="16"/>
  <c r="AA176" i="16"/>
  <c r="Z177" i="16"/>
  <c r="AA177" i="16"/>
  <c r="Z178" i="16"/>
  <c r="AA178" i="16"/>
  <c r="Z179" i="16"/>
  <c r="AA179" i="16"/>
  <c r="Z180" i="16"/>
  <c r="AA180" i="16"/>
  <c r="Z181" i="16"/>
  <c r="AA181" i="16"/>
  <c r="Z182" i="16"/>
  <c r="AA182" i="16"/>
  <c r="Z183" i="16"/>
  <c r="AA183" i="16"/>
  <c r="Z184" i="16"/>
  <c r="AA184" i="16"/>
  <c r="Z185" i="16"/>
  <c r="AA185" i="16"/>
  <c r="Z186" i="16"/>
  <c r="AA186" i="16"/>
  <c r="Z187" i="16"/>
  <c r="AA187" i="16"/>
  <c r="Z188" i="16"/>
  <c r="AA188" i="16"/>
  <c r="Z189" i="16"/>
  <c r="AA189" i="16"/>
  <c r="Z190" i="16"/>
  <c r="AA190" i="16"/>
  <c r="Z191" i="16"/>
  <c r="AA191" i="16"/>
  <c r="Z192" i="16"/>
  <c r="AA192" i="16"/>
  <c r="Z193" i="16"/>
  <c r="AA193" i="16"/>
  <c r="Z194" i="16"/>
  <c r="AA194" i="16"/>
  <c r="Z195" i="16"/>
  <c r="AA195" i="16"/>
  <c r="Z196" i="16"/>
  <c r="AA196" i="16"/>
  <c r="Z197" i="16"/>
  <c r="AA197" i="16"/>
  <c r="Z198" i="16"/>
  <c r="AA198" i="16"/>
  <c r="Z199" i="16"/>
  <c r="AA199" i="16"/>
  <c r="Z200" i="16"/>
  <c r="AA200" i="16"/>
  <c r="Z201" i="16"/>
  <c r="AA201" i="16"/>
  <c r="Z202" i="16"/>
  <c r="AA202" i="16"/>
  <c r="Z203" i="16"/>
  <c r="AA203" i="16"/>
  <c r="Z204" i="16"/>
  <c r="AA204" i="16"/>
  <c r="Z205" i="16"/>
  <c r="AA205" i="16"/>
  <c r="Z206" i="16"/>
  <c r="AA206" i="16"/>
  <c r="Z207" i="16"/>
  <c r="AA207" i="16"/>
  <c r="Z208" i="16"/>
  <c r="AA208" i="16"/>
  <c r="Z209" i="16"/>
  <c r="AA209" i="16"/>
  <c r="Z210" i="16"/>
  <c r="AA210" i="16"/>
  <c r="Z211" i="16"/>
  <c r="AA211" i="16"/>
  <c r="Z212" i="16"/>
  <c r="AA212" i="16"/>
  <c r="Z213" i="16"/>
  <c r="AA213" i="16"/>
  <c r="Z214" i="16"/>
  <c r="AA214" i="16"/>
  <c r="Z215" i="16"/>
  <c r="AA215" i="16"/>
  <c r="Z216" i="16"/>
  <c r="AA216" i="16"/>
  <c r="Z217" i="16"/>
  <c r="AA217" i="16"/>
  <c r="Z218" i="16"/>
  <c r="AA218" i="16"/>
  <c r="Z219" i="16"/>
  <c r="AA219" i="16"/>
  <c r="Z220" i="16"/>
  <c r="AA220" i="16"/>
  <c r="Z221" i="16"/>
  <c r="AA221" i="16"/>
  <c r="Z222" i="16"/>
  <c r="AA222" i="16"/>
  <c r="Z223" i="16"/>
  <c r="AA223" i="16"/>
  <c r="Z224" i="16"/>
  <c r="AA224" i="16"/>
  <c r="Z225" i="16"/>
  <c r="AA225" i="16"/>
  <c r="Z226" i="16"/>
  <c r="AA226" i="16"/>
  <c r="Z227" i="16"/>
  <c r="AA227" i="16"/>
  <c r="Z228" i="16"/>
  <c r="AA228" i="16"/>
  <c r="Z229" i="16"/>
  <c r="AA229" i="16"/>
  <c r="Z230" i="16"/>
  <c r="AA230" i="16"/>
  <c r="Z231" i="16"/>
  <c r="AA231" i="16"/>
  <c r="Z232" i="16"/>
  <c r="AA232" i="16"/>
  <c r="Z233" i="16"/>
  <c r="AA233" i="16"/>
  <c r="Z234" i="16"/>
  <c r="AA234" i="16"/>
  <c r="Z235" i="16"/>
  <c r="AA235" i="16"/>
  <c r="Z236" i="16"/>
  <c r="AA236" i="16"/>
  <c r="Z237" i="16"/>
  <c r="AA237" i="16"/>
  <c r="Z238" i="16"/>
  <c r="AA238" i="16"/>
  <c r="Z239" i="16"/>
  <c r="AA239" i="16"/>
  <c r="Z240" i="16"/>
  <c r="AA240" i="16"/>
  <c r="Z241" i="16"/>
  <c r="AA241" i="16"/>
  <c r="Z242" i="16"/>
  <c r="AA242" i="16"/>
  <c r="Z243" i="16"/>
  <c r="AA243" i="16"/>
  <c r="Z244" i="16"/>
  <c r="AA244" i="16"/>
  <c r="Z245" i="16"/>
  <c r="AA245" i="16"/>
  <c r="Z246" i="16"/>
  <c r="AA246" i="16"/>
  <c r="Z247" i="16"/>
  <c r="AA247" i="16"/>
  <c r="Z248" i="16"/>
  <c r="AA248" i="16"/>
  <c r="Z249" i="16"/>
  <c r="AA249" i="16"/>
  <c r="Z250" i="16"/>
  <c r="AA250" i="16"/>
  <c r="Z251" i="16"/>
  <c r="AA251" i="16"/>
  <c r="Z252" i="16"/>
  <c r="AA252" i="16"/>
  <c r="Z253" i="16"/>
  <c r="AA253" i="16"/>
  <c r="Z254" i="16"/>
  <c r="AA254" i="16"/>
  <c r="Z255" i="16"/>
  <c r="AA255" i="16"/>
  <c r="Z256" i="16"/>
  <c r="AA256" i="16"/>
  <c r="Z257" i="16"/>
  <c r="AA257" i="16"/>
  <c r="Z258" i="16"/>
  <c r="AA258" i="16"/>
  <c r="Z259" i="16"/>
  <c r="AA259" i="16"/>
  <c r="Z260" i="16"/>
  <c r="AA260" i="16"/>
  <c r="Z261" i="16"/>
  <c r="AA261" i="16"/>
  <c r="Z262" i="16"/>
  <c r="AA262" i="16"/>
  <c r="Z263" i="16"/>
  <c r="AA263" i="16"/>
  <c r="Z264" i="16"/>
  <c r="AA264" i="16"/>
  <c r="Z265" i="16"/>
  <c r="AA265" i="16"/>
  <c r="Z266" i="16"/>
  <c r="AA266" i="16"/>
  <c r="Z267" i="16"/>
  <c r="AA267" i="16"/>
  <c r="Z268" i="16"/>
  <c r="AA268" i="16"/>
  <c r="Z269" i="16"/>
  <c r="AA269" i="16"/>
  <c r="Z270" i="16"/>
  <c r="AA270" i="16"/>
  <c r="Z271" i="16"/>
  <c r="AA271" i="16"/>
  <c r="Z272" i="16"/>
  <c r="AA272" i="16"/>
  <c r="Z273" i="16"/>
  <c r="AA273" i="16"/>
  <c r="Z274" i="16"/>
  <c r="AA274" i="16"/>
  <c r="Z275" i="16"/>
  <c r="AA275" i="16"/>
  <c r="Z276" i="16"/>
  <c r="AA276" i="16"/>
  <c r="Z277" i="16"/>
  <c r="AA277" i="16"/>
  <c r="Z278" i="16"/>
  <c r="AA278" i="16"/>
  <c r="Z279" i="16"/>
  <c r="AA279" i="16"/>
  <c r="Z280" i="16"/>
  <c r="AA280" i="16"/>
  <c r="Z281" i="16"/>
  <c r="AA281" i="16"/>
  <c r="Z282" i="16"/>
  <c r="AA282" i="16"/>
  <c r="Z283" i="16"/>
  <c r="AA283" i="16"/>
  <c r="Z284" i="16"/>
  <c r="AA284" i="16"/>
  <c r="Z285" i="16"/>
  <c r="AA285" i="16"/>
  <c r="Z286" i="16"/>
  <c r="AA286" i="16"/>
  <c r="Z287" i="16"/>
  <c r="AA287" i="16"/>
  <c r="Z288" i="16"/>
  <c r="AA288" i="16"/>
  <c r="Z289" i="16"/>
  <c r="AA289" i="16"/>
  <c r="Z290" i="16"/>
  <c r="AA290" i="16"/>
  <c r="Z291" i="16"/>
  <c r="AA291" i="16"/>
  <c r="Z292" i="16"/>
  <c r="AA292" i="16"/>
  <c r="Z293" i="16"/>
  <c r="AA293" i="16"/>
  <c r="Z294" i="16"/>
  <c r="AA294" i="16"/>
  <c r="Z295" i="16"/>
  <c r="AA295" i="16"/>
  <c r="Z296" i="16"/>
  <c r="AA296" i="16"/>
  <c r="Z297" i="16"/>
  <c r="AA297" i="16"/>
  <c r="Z298" i="16"/>
  <c r="AA298" i="16"/>
  <c r="Z299" i="16"/>
  <c r="AA299" i="16"/>
  <c r="Z300" i="16"/>
  <c r="AA300" i="16"/>
  <c r="Z301" i="16"/>
  <c r="AA301" i="16"/>
  <c r="Z302" i="16"/>
  <c r="AA302" i="16"/>
  <c r="Z303" i="16"/>
  <c r="AA303" i="16"/>
  <c r="Z304" i="16"/>
  <c r="AA304" i="16"/>
  <c r="Z305" i="16"/>
  <c r="AA305" i="16"/>
  <c r="Z306" i="16"/>
  <c r="AA306" i="16"/>
  <c r="Z307" i="16"/>
  <c r="AA307" i="16"/>
  <c r="Z308" i="16"/>
  <c r="AA308" i="16"/>
  <c r="Z309" i="16"/>
  <c r="AA309" i="16"/>
  <c r="Z310" i="16"/>
  <c r="AA310" i="16"/>
  <c r="Z311" i="16"/>
  <c r="AA311" i="16"/>
  <c r="Z312" i="16"/>
  <c r="AA312" i="16"/>
  <c r="Z313" i="16"/>
  <c r="AA313" i="16"/>
  <c r="Z314" i="16"/>
  <c r="AA314" i="16"/>
  <c r="Z315" i="16"/>
  <c r="AA315" i="16"/>
  <c r="Z316" i="16"/>
  <c r="AA316" i="16"/>
  <c r="Z317" i="16"/>
  <c r="AA317" i="16"/>
  <c r="Z318" i="16"/>
  <c r="AA318" i="16"/>
  <c r="Z319" i="16"/>
  <c r="AA319" i="16"/>
  <c r="Z320" i="16"/>
  <c r="AA320" i="16"/>
  <c r="Z321" i="16"/>
  <c r="AA321" i="16"/>
  <c r="Z322" i="16"/>
  <c r="AA322" i="16"/>
  <c r="Z323" i="16"/>
  <c r="AA323" i="16"/>
  <c r="Z324" i="16"/>
  <c r="AA324" i="16"/>
  <c r="Z325" i="16"/>
  <c r="AA325" i="16"/>
  <c r="Z326" i="16"/>
  <c r="AA326" i="16"/>
  <c r="Z327" i="16"/>
  <c r="AA327" i="16"/>
  <c r="Z328" i="16"/>
  <c r="AA328" i="16"/>
  <c r="Z329" i="16"/>
  <c r="AA329" i="16"/>
  <c r="Z330" i="16"/>
  <c r="AA330" i="16"/>
  <c r="Z331" i="16"/>
  <c r="AA331" i="16"/>
  <c r="Z332" i="16"/>
  <c r="AA332" i="16"/>
  <c r="Z333" i="16"/>
  <c r="AA333" i="16"/>
  <c r="Z334" i="16"/>
  <c r="AA334" i="16"/>
  <c r="Z335" i="16"/>
  <c r="AA335" i="16"/>
  <c r="Z336" i="16"/>
  <c r="AA336" i="16"/>
  <c r="Z337" i="16"/>
  <c r="AA337" i="16"/>
  <c r="Z338" i="16"/>
  <c r="AA338" i="16"/>
  <c r="Z339" i="16"/>
  <c r="AA339" i="16"/>
  <c r="Z340" i="16"/>
  <c r="AA340" i="16"/>
  <c r="Z341" i="16"/>
  <c r="AA341" i="16"/>
  <c r="Z342" i="16"/>
  <c r="AA342" i="16"/>
  <c r="Z343" i="16"/>
  <c r="AA343" i="16"/>
  <c r="Z344" i="16"/>
  <c r="AA344" i="16"/>
  <c r="Z345" i="16"/>
  <c r="AA345" i="16"/>
  <c r="Z346" i="16"/>
  <c r="AA346" i="16"/>
  <c r="Z347" i="16"/>
  <c r="AA347" i="16"/>
  <c r="Z348" i="16"/>
  <c r="AA348" i="16"/>
  <c r="Z9" i="2"/>
  <c r="AA9" i="2"/>
  <c r="Z10" i="2"/>
  <c r="AA10" i="2"/>
  <c r="Z11" i="2"/>
  <c r="AA11" i="2"/>
  <c r="Z12" i="2"/>
  <c r="AA12" i="2"/>
  <c r="Z13" i="2"/>
  <c r="AA13" i="2"/>
  <c r="Z14" i="2"/>
  <c r="AA14" i="2"/>
  <c r="Z15" i="2"/>
  <c r="AA15" i="2"/>
  <c r="Z16" i="2"/>
  <c r="AA16" i="2"/>
  <c r="Z17" i="2"/>
  <c r="AA17" i="2"/>
  <c r="Z18" i="2"/>
  <c r="AA18" i="2"/>
  <c r="Z19" i="2"/>
  <c r="AA19" i="2"/>
  <c r="Z20" i="2"/>
  <c r="AA20" i="2"/>
  <c r="Z21" i="2"/>
  <c r="AA21" i="2"/>
  <c r="Z22" i="2"/>
  <c r="AA22" i="2"/>
  <c r="Z23" i="2"/>
  <c r="AA23" i="2"/>
  <c r="Z24" i="2"/>
  <c r="AA24" i="2"/>
  <c r="Z25" i="2"/>
  <c r="AA25" i="2"/>
  <c r="Z26" i="2"/>
  <c r="AA26" i="2"/>
  <c r="Z27" i="2"/>
  <c r="AA27" i="2"/>
  <c r="Z28" i="2"/>
  <c r="AA28" i="2"/>
  <c r="Z29" i="2"/>
  <c r="AA29" i="2"/>
  <c r="Z30" i="2"/>
  <c r="AA30" i="2"/>
  <c r="Z31" i="2"/>
  <c r="AA31" i="2"/>
  <c r="Z32" i="2"/>
  <c r="AA32" i="2"/>
  <c r="Z33" i="2"/>
  <c r="AA33" i="2"/>
  <c r="Z34" i="2"/>
  <c r="AA34" i="2"/>
  <c r="Z35" i="2"/>
  <c r="AA35" i="2"/>
  <c r="Z36" i="2"/>
  <c r="AA36" i="2"/>
  <c r="Z37" i="2"/>
  <c r="AA37" i="2"/>
  <c r="Z38" i="2"/>
  <c r="AA38" i="2"/>
  <c r="Z39" i="2"/>
  <c r="AA39" i="2"/>
  <c r="Z40" i="2"/>
  <c r="AA40" i="2"/>
  <c r="Z41" i="2"/>
  <c r="AA41" i="2"/>
  <c r="Z42" i="2"/>
  <c r="AA42" i="2"/>
  <c r="Z43" i="2"/>
  <c r="AA43" i="2"/>
  <c r="Z44" i="2"/>
  <c r="AA44" i="2"/>
  <c r="Z45" i="2"/>
  <c r="AA45" i="2"/>
  <c r="Z46" i="2"/>
  <c r="AA46" i="2"/>
  <c r="Z47" i="2"/>
  <c r="AA47" i="2"/>
  <c r="Z48" i="2"/>
  <c r="AA48" i="2"/>
  <c r="Z49" i="2"/>
  <c r="AA49" i="2"/>
  <c r="Z50" i="2"/>
  <c r="AA50" i="2"/>
  <c r="Z51" i="2"/>
  <c r="AA51" i="2"/>
  <c r="Z52" i="2"/>
  <c r="AA52" i="2"/>
  <c r="Z53" i="2"/>
  <c r="AA53" i="2"/>
  <c r="Z54" i="2"/>
  <c r="AA54" i="2"/>
  <c r="Z55" i="2"/>
  <c r="AA55" i="2"/>
  <c r="Z56" i="2"/>
  <c r="AA56" i="2"/>
  <c r="Z57" i="2"/>
  <c r="AA57" i="2"/>
  <c r="Z58" i="2"/>
  <c r="AA58" i="2"/>
  <c r="Z59" i="2"/>
  <c r="AA59" i="2"/>
  <c r="Z60" i="2"/>
  <c r="AA60" i="2"/>
  <c r="Z61" i="2"/>
  <c r="AA61" i="2"/>
  <c r="Z62" i="2"/>
  <c r="AA62" i="2"/>
  <c r="Z63" i="2"/>
  <c r="AA63" i="2"/>
  <c r="Z64" i="2"/>
  <c r="AA64" i="2"/>
  <c r="Z65" i="2"/>
  <c r="AA65" i="2"/>
  <c r="Z66" i="2"/>
  <c r="AA66" i="2"/>
  <c r="Z67" i="2"/>
  <c r="AA67" i="2"/>
  <c r="Z68" i="2"/>
  <c r="AA68" i="2"/>
  <c r="Z69" i="2"/>
  <c r="AA69" i="2"/>
  <c r="Z70" i="2"/>
  <c r="AA70" i="2"/>
  <c r="Z71" i="2"/>
  <c r="AA71" i="2"/>
  <c r="Z72" i="2"/>
  <c r="AA72" i="2"/>
  <c r="Z73" i="2"/>
  <c r="AA73" i="2"/>
  <c r="Z74" i="2"/>
  <c r="AA74" i="2"/>
  <c r="Z75" i="2"/>
  <c r="AA75" i="2"/>
  <c r="Z76" i="2"/>
  <c r="AA76" i="2"/>
  <c r="Z77" i="2"/>
  <c r="AA77" i="2"/>
  <c r="Z78" i="2"/>
  <c r="AA78" i="2"/>
  <c r="Z79" i="2"/>
  <c r="AA79" i="2"/>
  <c r="Z80" i="2"/>
  <c r="AA80" i="2"/>
  <c r="Z81" i="2"/>
  <c r="AA81" i="2"/>
  <c r="Z82" i="2"/>
  <c r="AA82" i="2"/>
  <c r="Z83" i="2"/>
  <c r="AA83" i="2"/>
  <c r="Z84" i="2"/>
  <c r="AA84" i="2"/>
  <c r="Z85" i="2"/>
  <c r="AA85" i="2"/>
  <c r="Z86" i="2"/>
  <c r="AA86" i="2"/>
  <c r="Z87" i="2"/>
  <c r="AA87" i="2"/>
  <c r="Z88" i="2"/>
  <c r="AA88" i="2"/>
  <c r="Z89" i="2"/>
  <c r="AA89" i="2"/>
  <c r="Z90" i="2"/>
  <c r="AA90" i="2"/>
  <c r="Z91" i="2"/>
  <c r="AA91" i="2"/>
  <c r="Z92" i="2"/>
  <c r="AA92" i="2"/>
  <c r="Z93" i="2"/>
  <c r="AA93" i="2"/>
  <c r="Z94" i="2"/>
  <c r="AA94" i="2"/>
  <c r="Z95" i="2"/>
  <c r="AA95" i="2"/>
  <c r="Z96" i="2"/>
  <c r="AA96" i="2"/>
  <c r="Z97" i="2"/>
  <c r="AA97" i="2"/>
  <c r="Z98" i="2"/>
  <c r="AA98" i="2"/>
  <c r="Z99" i="2"/>
  <c r="AA99" i="2"/>
  <c r="Z100" i="2"/>
  <c r="AA100" i="2"/>
  <c r="Z101" i="2"/>
  <c r="AA101" i="2"/>
  <c r="Z102" i="2"/>
  <c r="AA102" i="2"/>
  <c r="Z103" i="2"/>
  <c r="AA103" i="2"/>
  <c r="Z104" i="2"/>
  <c r="AA104" i="2"/>
  <c r="Z105" i="2"/>
  <c r="AA105" i="2"/>
  <c r="Z106" i="2"/>
  <c r="AA106" i="2"/>
  <c r="Z107" i="2"/>
  <c r="AA107" i="2"/>
  <c r="Z108" i="2"/>
  <c r="AA108" i="2"/>
  <c r="Z109" i="2"/>
  <c r="AA109" i="2"/>
  <c r="Z110" i="2"/>
  <c r="AA110" i="2"/>
  <c r="Z111" i="2"/>
  <c r="AA111" i="2"/>
  <c r="Z112" i="2"/>
  <c r="AA112" i="2"/>
  <c r="Z113" i="2"/>
  <c r="AA113" i="2"/>
  <c r="Z114" i="2"/>
  <c r="AA114" i="2"/>
  <c r="Z115" i="2"/>
  <c r="AA115" i="2"/>
  <c r="Z116" i="2"/>
  <c r="AA116" i="2"/>
  <c r="Z117" i="2"/>
  <c r="AA117" i="2"/>
  <c r="Z118" i="2"/>
  <c r="AA118" i="2"/>
  <c r="Z119" i="2"/>
  <c r="AA119" i="2"/>
  <c r="Z120" i="2"/>
  <c r="AA120" i="2"/>
  <c r="Z121" i="2"/>
  <c r="AA121" i="2"/>
  <c r="Z122" i="2"/>
  <c r="AA122" i="2"/>
  <c r="Z123" i="2"/>
  <c r="AA123" i="2"/>
  <c r="Z124" i="2"/>
  <c r="AA124" i="2"/>
  <c r="Z125" i="2"/>
  <c r="AA125" i="2"/>
  <c r="Z126" i="2"/>
  <c r="AA126" i="2"/>
  <c r="Z127" i="2"/>
  <c r="AA127" i="2"/>
  <c r="Z128" i="2"/>
  <c r="AA128" i="2"/>
  <c r="Z129" i="2"/>
  <c r="AA129" i="2"/>
  <c r="Z130" i="2"/>
  <c r="AA130" i="2"/>
  <c r="Z131" i="2"/>
  <c r="AA131" i="2"/>
  <c r="Z132" i="2"/>
  <c r="AA132" i="2"/>
  <c r="Z133" i="2"/>
  <c r="AA133" i="2"/>
  <c r="Z134" i="2"/>
  <c r="AA134" i="2"/>
  <c r="Z135" i="2"/>
  <c r="AA135" i="2"/>
  <c r="Z136" i="2"/>
  <c r="AA136" i="2"/>
  <c r="Z137" i="2"/>
  <c r="AA137" i="2"/>
  <c r="Z138" i="2"/>
  <c r="AA138" i="2"/>
  <c r="Z139" i="2"/>
  <c r="AA139" i="2"/>
  <c r="Z140" i="2"/>
  <c r="AA140" i="2"/>
  <c r="Z141" i="2"/>
  <c r="AA141" i="2"/>
  <c r="Z142" i="2"/>
  <c r="AA142" i="2"/>
  <c r="Z143" i="2"/>
  <c r="AA143" i="2"/>
  <c r="Z144" i="2"/>
  <c r="AA144" i="2"/>
  <c r="Z145" i="2"/>
  <c r="AA145" i="2"/>
  <c r="Z146" i="2"/>
  <c r="AA146" i="2"/>
  <c r="Z147" i="2"/>
  <c r="AA147" i="2"/>
  <c r="Z148" i="2"/>
  <c r="AA148" i="2"/>
  <c r="Z149" i="2"/>
  <c r="AA149" i="2"/>
  <c r="Z150" i="2"/>
  <c r="AA150" i="2"/>
  <c r="Z151" i="2"/>
  <c r="AA151" i="2"/>
  <c r="Z152" i="2"/>
  <c r="AA152" i="2"/>
  <c r="Z153" i="2"/>
  <c r="AA153" i="2"/>
  <c r="Z154" i="2"/>
  <c r="AA154" i="2"/>
  <c r="Z155" i="2"/>
  <c r="AA155" i="2"/>
  <c r="Z156" i="2"/>
  <c r="AA156" i="2"/>
  <c r="Z157" i="2"/>
  <c r="AA157" i="2"/>
  <c r="Z158" i="2"/>
  <c r="AA158" i="2"/>
  <c r="Z159" i="2"/>
  <c r="AA159" i="2"/>
  <c r="Z160" i="2"/>
  <c r="AA160" i="2"/>
  <c r="Z161" i="2"/>
  <c r="AA161" i="2"/>
  <c r="Z162" i="2"/>
  <c r="AA162" i="2"/>
  <c r="Z163" i="2"/>
  <c r="AA163" i="2"/>
  <c r="Z164" i="2"/>
  <c r="AA164" i="2"/>
  <c r="Z165" i="2"/>
  <c r="AA165" i="2"/>
  <c r="Z166" i="2"/>
  <c r="AA166" i="2"/>
  <c r="Z167" i="2"/>
  <c r="AA167" i="2"/>
  <c r="Z168" i="2"/>
  <c r="AA168" i="2"/>
  <c r="Z169" i="2"/>
  <c r="AA169" i="2"/>
  <c r="Z170" i="2"/>
  <c r="AA170" i="2"/>
  <c r="Z171" i="2"/>
  <c r="AA171" i="2"/>
  <c r="Z172" i="2"/>
  <c r="AA172" i="2"/>
  <c r="Z173" i="2"/>
  <c r="AA173" i="2"/>
  <c r="Z174" i="2"/>
  <c r="AA174" i="2"/>
  <c r="Z175" i="2"/>
  <c r="AA175" i="2"/>
  <c r="Z176" i="2"/>
  <c r="AA176" i="2"/>
  <c r="Z177" i="2"/>
  <c r="AA177" i="2"/>
  <c r="Z178" i="2"/>
  <c r="AA178" i="2"/>
  <c r="Z179" i="2"/>
  <c r="AA179" i="2"/>
  <c r="Z180" i="2"/>
  <c r="AA180" i="2"/>
  <c r="Z181" i="2"/>
  <c r="AA181" i="2"/>
  <c r="Z182" i="2"/>
  <c r="AA182" i="2"/>
  <c r="Z183" i="2"/>
  <c r="AA183" i="2"/>
  <c r="Z184" i="2"/>
  <c r="AA184" i="2"/>
  <c r="Z185" i="2"/>
  <c r="AA185" i="2"/>
  <c r="Z186" i="2"/>
  <c r="AA186" i="2"/>
  <c r="Z187" i="2"/>
  <c r="AA187" i="2"/>
  <c r="Z188" i="2"/>
  <c r="AA188" i="2"/>
  <c r="Z189" i="2"/>
  <c r="AA189" i="2"/>
  <c r="Z190" i="2"/>
  <c r="AA190" i="2"/>
  <c r="Z191" i="2"/>
  <c r="AA191" i="2"/>
  <c r="Z192" i="2"/>
  <c r="AA192" i="2"/>
  <c r="Z193" i="2"/>
  <c r="AA193" i="2"/>
  <c r="Z194" i="2"/>
  <c r="AA194" i="2"/>
  <c r="Z195" i="2"/>
  <c r="AA195" i="2"/>
  <c r="Z196" i="2"/>
  <c r="AA196" i="2"/>
  <c r="Z197" i="2"/>
  <c r="AA197" i="2"/>
  <c r="Z198" i="2"/>
  <c r="AA198" i="2"/>
  <c r="Z199" i="2"/>
  <c r="AA199" i="2"/>
  <c r="Z200" i="2"/>
  <c r="AA200" i="2"/>
  <c r="Z201" i="2"/>
  <c r="AA201" i="2"/>
  <c r="Z202" i="2"/>
  <c r="AA202" i="2"/>
  <c r="Z203" i="2"/>
  <c r="AA203" i="2"/>
  <c r="Z204" i="2"/>
  <c r="AA204" i="2"/>
  <c r="Z205" i="2"/>
  <c r="AA205" i="2"/>
  <c r="Z206" i="2"/>
  <c r="AA206" i="2"/>
  <c r="Z207" i="2"/>
  <c r="AA207" i="2"/>
  <c r="Z208" i="2"/>
  <c r="AA208" i="2"/>
  <c r="Z209" i="2"/>
  <c r="AA209" i="2"/>
  <c r="Z210" i="2"/>
  <c r="AA210" i="2"/>
  <c r="Z211" i="2"/>
  <c r="AA211" i="2"/>
  <c r="Z212" i="2"/>
  <c r="AA212" i="2"/>
  <c r="Z213" i="2"/>
  <c r="AA213" i="2"/>
  <c r="Z214" i="2"/>
  <c r="AA214" i="2"/>
  <c r="Z215" i="2"/>
  <c r="AA215" i="2"/>
  <c r="Z216" i="2"/>
  <c r="AA216" i="2"/>
  <c r="Z217" i="2"/>
  <c r="AA217" i="2"/>
  <c r="Z218" i="2"/>
  <c r="AA218" i="2"/>
  <c r="Z219" i="2"/>
  <c r="AA219" i="2"/>
  <c r="Z220" i="2"/>
  <c r="AA220" i="2"/>
  <c r="Z221" i="2"/>
  <c r="AA221" i="2"/>
  <c r="Z222" i="2"/>
  <c r="AA222" i="2"/>
  <c r="Z223" i="2"/>
  <c r="AA223" i="2"/>
  <c r="Z224" i="2"/>
  <c r="AA224" i="2"/>
  <c r="Z225" i="2"/>
  <c r="AA225" i="2"/>
  <c r="Z226" i="2"/>
  <c r="AA226" i="2"/>
  <c r="Z227" i="2"/>
  <c r="AA227" i="2"/>
  <c r="Z228" i="2"/>
  <c r="AA228" i="2"/>
  <c r="Z229" i="2"/>
  <c r="AA229" i="2"/>
  <c r="Z230" i="2"/>
  <c r="AA230" i="2"/>
  <c r="Z231" i="2"/>
  <c r="AA231" i="2"/>
  <c r="Z232" i="2"/>
  <c r="AA232" i="2"/>
  <c r="Z233" i="2"/>
  <c r="AA233" i="2"/>
  <c r="Z234" i="2"/>
  <c r="AA234" i="2"/>
  <c r="Z235" i="2"/>
  <c r="AA235" i="2"/>
  <c r="Z236" i="2"/>
  <c r="AA236" i="2"/>
  <c r="Z237" i="2"/>
  <c r="AA237" i="2"/>
  <c r="Z238" i="2"/>
  <c r="AA238" i="2"/>
  <c r="Z239" i="2"/>
  <c r="AA239" i="2"/>
  <c r="Z240" i="2"/>
  <c r="AA240" i="2"/>
  <c r="Z241" i="2"/>
  <c r="AA241" i="2"/>
  <c r="Z242" i="2"/>
  <c r="AA242" i="2"/>
  <c r="Z243" i="2"/>
  <c r="AA243" i="2"/>
  <c r="Z244" i="2"/>
  <c r="AA244" i="2"/>
  <c r="Z245" i="2"/>
  <c r="AA245" i="2"/>
  <c r="Z246" i="2"/>
  <c r="AA246" i="2"/>
  <c r="Z247" i="2"/>
  <c r="AA247" i="2"/>
  <c r="Z248" i="2"/>
  <c r="AA248" i="2"/>
  <c r="Z249" i="2"/>
  <c r="AA249" i="2"/>
  <c r="Z250" i="2"/>
  <c r="AA250" i="2"/>
  <c r="Z251" i="2"/>
  <c r="AA251" i="2"/>
  <c r="Z252" i="2"/>
  <c r="AA252" i="2"/>
  <c r="Z253" i="2"/>
  <c r="AA253" i="2"/>
  <c r="Z254" i="2"/>
  <c r="AA254" i="2"/>
  <c r="Z255" i="2"/>
  <c r="AA255" i="2"/>
  <c r="Z256" i="2"/>
  <c r="AA256" i="2"/>
  <c r="Z257" i="2"/>
  <c r="AA257" i="2"/>
  <c r="Z258" i="2"/>
  <c r="AA258" i="2"/>
  <c r="Z259" i="2"/>
  <c r="AA259" i="2"/>
  <c r="Z260" i="2"/>
  <c r="AA260" i="2"/>
  <c r="Z261" i="2"/>
  <c r="AA261" i="2"/>
  <c r="Z262" i="2"/>
  <c r="AA262" i="2"/>
  <c r="Z263" i="2"/>
  <c r="AA263" i="2"/>
  <c r="Z264" i="2"/>
  <c r="AA264" i="2"/>
  <c r="Z265" i="2"/>
  <c r="AA265" i="2"/>
  <c r="Z266" i="2"/>
  <c r="AA266" i="2"/>
  <c r="Z267" i="2"/>
  <c r="AA267" i="2"/>
  <c r="Z268" i="2"/>
  <c r="AA268" i="2"/>
  <c r="Z269" i="2"/>
  <c r="AA269" i="2"/>
  <c r="Z270" i="2"/>
  <c r="AA270" i="2"/>
  <c r="Z271" i="2"/>
  <c r="AA271" i="2"/>
  <c r="Z272" i="2"/>
  <c r="AA272" i="2"/>
  <c r="Z273" i="2"/>
  <c r="AA273" i="2"/>
  <c r="Z274" i="2"/>
  <c r="AA274" i="2"/>
  <c r="Z275" i="2"/>
  <c r="AA275" i="2"/>
  <c r="Z276" i="2"/>
  <c r="AA276" i="2"/>
  <c r="Z277" i="2"/>
  <c r="AA277" i="2"/>
  <c r="Z278" i="2"/>
  <c r="AA278" i="2"/>
  <c r="Z279" i="2"/>
  <c r="AA279" i="2"/>
  <c r="Z280" i="2"/>
  <c r="AA280" i="2"/>
  <c r="Z281" i="2"/>
  <c r="AA281" i="2"/>
  <c r="Z282" i="2"/>
  <c r="AA282" i="2"/>
  <c r="Z283" i="2"/>
  <c r="AA283" i="2"/>
  <c r="Z284" i="2"/>
  <c r="AA284" i="2"/>
  <c r="Z285" i="2"/>
  <c r="AA285" i="2"/>
  <c r="Z286" i="2"/>
  <c r="AA286" i="2"/>
  <c r="Z287" i="2"/>
  <c r="AA287" i="2"/>
  <c r="Z288" i="2"/>
  <c r="AA288" i="2"/>
  <c r="Z289" i="2"/>
  <c r="AA289" i="2"/>
  <c r="Z290" i="2"/>
  <c r="AA290" i="2"/>
  <c r="Z291" i="2"/>
  <c r="AA291" i="2"/>
  <c r="Z292" i="2"/>
  <c r="AA292" i="2"/>
  <c r="Z293" i="2"/>
  <c r="AA293" i="2"/>
  <c r="Z294" i="2"/>
  <c r="AA294" i="2"/>
  <c r="Z295" i="2"/>
  <c r="AA295" i="2"/>
  <c r="Z296" i="2"/>
  <c r="AA296" i="2"/>
  <c r="Z297" i="2"/>
  <c r="AA297" i="2"/>
  <c r="Z298" i="2"/>
  <c r="AA298" i="2"/>
  <c r="Z299" i="2"/>
  <c r="AA299" i="2"/>
  <c r="Z300" i="2"/>
  <c r="AA300" i="2"/>
  <c r="Z301" i="2"/>
  <c r="AA301" i="2"/>
  <c r="Z302" i="2"/>
  <c r="AA302" i="2"/>
  <c r="Z303" i="2"/>
  <c r="AA303" i="2"/>
  <c r="Z304" i="2"/>
  <c r="AA304" i="2"/>
  <c r="Z305" i="2"/>
  <c r="AA305" i="2"/>
  <c r="Z306" i="2"/>
  <c r="AA306" i="2"/>
  <c r="Z307" i="2"/>
  <c r="AA307" i="2"/>
  <c r="Z308" i="2"/>
  <c r="AA308" i="2"/>
  <c r="Z309" i="2"/>
  <c r="AA309" i="2"/>
  <c r="Z310" i="2"/>
  <c r="AA310" i="2"/>
  <c r="Z311" i="2"/>
  <c r="AA311" i="2"/>
  <c r="Z312" i="2"/>
  <c r="AA312" i="2"/>
  <c r="Z313" i="2"/>
  <c r="AA313" i="2"/>
  <c r="Z314" i="2"/>
  <c r="AA314" i="2"/>
  <c r="Z315" i="2"/>
  <c r="AA315" i="2"/>
  <c r="Z316" i="2"/>
  <c r="AA316" i="2"/>
  <c r="Z317" i="2"/>
  <c r="AA317" i="2"/>
  <c r="Z318" i="2"/>
  <c r="AA318" i="2"/>
  <c r="Z319" i="2"/>
  <c r="AA319" i="2"/>
  <c r="Z320" i="2"/>
  <c r="AA320" i="2"/>
  <c r="Z321" i="2"/>
  <c r="AA321" i="2"/>
  <c r="Z322" i="2"/>
  <c r="AA322" i="2"/>
  <c r="Z323" i="2"/>
  <c r="AA323" i="2"/>
  <c r="Z324" i="2"/>
  <c r="AA324" i="2"/>
  <c r="Z325" i="2"/>
  <c r="AA325" i="2"/>
  <c r="Z326" i="2"/>
  <c r="AA326" i="2"/>
  <c r="Z327" i="2"/>
  <c r="AA327" i="2"/>
  <c r="Z328" i="2"/>
  <c r="AA328" i="2"/>
  <c r="Z329" i="2"/>
  <c r="AA329" i="2"/>
  <c r="Z330" i="2"/>
  <c r="AA330" i="2"/>
  <c r="Z331" i="2"/>
  <c r="AA331" i="2"/>
  <c r="Z332" i="2"/>
  <c r="AA332" i="2"/>
  <c r="Z333" i="2"/>
  <c r="AA333" i="2"/>
  <c r="Z334" i="2"/>
  <c r="AA334" i="2"/>
  <c r="Z335" i="2"/>
  <c r="AA335" i="2"/>
  <c r="Z336" i="2"/>
  <c r="AA336" i="2"/>
  <c r="Z337" i="2"/>
  <c r="AA337" i="2"/>
  <c r="Z338" i="2"/>
  <c r="AA338" i="2"/>
  <c r="Z339" i="2"/>
  <c r="AA339" i="2"/>
  <c r="Z340" i="2"/>
  <c r="AA340" i="2"/>
  <c r="Z341" i="2"/>
  <c r="AA341" i="2"/>
  <c r="Z342" i="2"/>
  <c r="AA342" i="2"/>
  <c r="Z343" i="2"/>
  <c r="AA343" i="2"/>
  <c r="Z344" i="2"/>
  <c r="AA344" i="2"/>
  <c r="Z345" i="2"/>
  <c r="AA345" i="2"/>
  <c r="Z346" i="2"/>
  <c r="AA346" i="2"/>
  <c r="Z347" i="2"/>
  <c r="AA347" i="2"/>
  <c r="Z348" i="2"/>
  <c r="AA348" i="2"/>
  <c r="Z9" i="6"/>
  <c r="AA9" i="6"/>
  <c r="Z10" i="6"/>
  <c r="AA10" i="6"/>
  <c r="Z11" i="6"/>
  <c r="AA11" i="6"/>
  <c r="Z12" i="6"/>
  <c r="AA12" i="6"/>
  <c r="Z13" i="6"/>
  <c r="AA13" i="6"/>
  <c r="Z14" i="6"/>
  <c r="AA14" i="6"/>
  <c r="Z15" i="6"/>
  <c r="AA15" i="6"/>
  <c r="Z16" i="6"/>
  <c r="AA16" i="6"/>
  <c r="Z17" i="6"/>
  <c r="AA17" i="6"/>
  <c r="Z18" i="6"/>
  <c r="AA18" i="6"/>
  <c r="Z19" i="6"/>
  <c r="AA19" i="6"/>
  <c r="Z20" i="6"/>
  <c r="AA20" i="6"/>
  <c r="Z21" i="6"/>
  <c r="AA21" i="6"/>
  <c r="Z22" i="6"/>
  <c r="AA22" i="6"/>
  <c r="Z23" i="6"/>
  <c r="AA23" i="6"/>
  <c r="Z24" i="6"/>
  <c r="AA24" i="6"/>
  <c r="Z25" i="6"/>
  <c r="AA25" i="6"/>
  <c r="Z26" i="6"/>
  <c r="AA26" i="6"/>
  <c r="Z27" i="6"/>
  <c r="AA27" i="6"/>
  <c r="Z28" i="6"/>
  <c r="AA28" i="6"/>
  <c r="Z29" i="6"/>
  <c r="AA29" i="6"/>
  <c r="Z30" i="6"/>
  <c r="AA30" i="6"/>
  <c r="Z31" i="6"/>
  <c r="AA31" i="6"/>
  <c r="Z32" i="6"/>
  <c r="AA32" i="6"/>
  <c r="Z33" i="6"/>
  <c r="AA33" i="6"/>
  <c r="Z34" i="6"/>
  <c r="AA34" i="6"/>
  <c r="Z35" i="6"/>
  <c r="AA35" i="6"/>
  <c r="Z36" i="6"/>
  <c r="AA36" i="6"/>
  <c r="Z37" i="6"/>
  <c r="AA37" i="6"/>
  <c r="Z38" i="6"/>
  <c r="AA38" i="6"/>
  <c r="Z39" i="6"/>
  <c r="AA39" i="6"/>
  <c r="Z40" i="6"/>
  <c r="AA40" i="6"/>
  <c r="Z41" i="6"/>
  <c r="AA41" i="6"/>
  <c r="Z42" i="6"/>
  <c r="AA42" i="6"/>
  <c r="Z43" i="6"/>
  <c r="AA43" i="6"/>
  <c r="Z44" i="6"/>
  <c r="AA44" i="6"/>
  <c r="Z45" i="6"/>
  <c r="AA45" i="6"/>
  <c r="Z46" i="6"/>
  <c r="AA46" i="6"/>
  <c r="Z47" i="6"/>
  <c r="AA47" i="6"/>
  <c r="Z48" i="6"/>
  <c r="AA48" i="6"/>
  <c r="Z49" i="6"/>
  <c r="AA49" i="6"/>
  <c r="Z50" i="6"/>
  <c r="AA50" i="6"/>
  <c r="Z51" i="6"/>
  <c r="AA51" i="6"/>
  <c r="Z52" i="6"/>
  <c r="AA52" i="6"/>
  <c r="Z53" i="6"/>
  <c r="AA53" i="6"/>
  <c r="Z54" i="6"/>
  <c r="AA54" i="6"/>
  <c r="Z55" i="6"/>
  <c r="AA55" i="6"/>
  <c r="Z56" i="6"/>
  <c r="AA56" i="6"/>
  <c r="Z57" i="6"/>
  <c r="AA57" i="6"/>
  <c r="Z58" i="6"/>
  <c r="AA58" i="6"/>
  <c r="Z59" i="6"/>
  <c r="AA59" i="6"/>
  <c r="Z60" i="6"/>
  <c r="AA60" i="6"/>
  <c r="Z61" i="6"/>
  <c r="AA61" i="6"/>
  <c r="Z62" i="6"/>
  <c r="AA62" i="6"/>
  <c r="Z63" i="6"/>
  <c r="AA63" i="6"/>
  <c r="Z64" i="6"/>
  <c r="AA64" i="6"/>
  <c r="Z65" i="6"/>
  <c r="AA65" i="6"/>
  <c r="Z66" i="6"/>
  <c r="AA66" i="6"/>
  <c r="Z67" i="6"/>
  <c r="AA67" i="6"/>
  <c r="Z68" i="6"/>
  <c r="AA68" i="6"/>
  <c r="Z69" i="6"/>
  <c r="AA69" i="6"/>
  <c r="Z70" i="6"/>
  <c r="AA70" i="6"/>
  <c r="Z71" i="6"/>
  <c r="AA71" i="6"/>
  <c r="Z72" i="6"/>
  <c r="AA72" i="6"/>
  <c r="Z73" i="6"/>
  <c r="AA73" i="6"/>
  <c r="Z74" i="6"/>
  <c r="AA74" i="6"/>
  <c r="Z75" i="6"/>
  <c r="AA75" i="6"/>
  <c r="Z76" i="6"/>
  <c r="AA76" i="6"/>
  <c r="Z77" i="6"/>
  <c r="AA77" i="6"/>
  <c r="Z78" i="6"/>
  <c r="AA78" i="6"/>
  <c r="Z79" i="6"/>
  <c r="AA79" i="6"/>
  <c r="Z80" i="6"/>
  <c r="AA80" i="6"/>
  <c r="Z81" i="6"/>
  <c r="AA81" i="6"/>
  <c r="Z82" i="6"/>
  <c r="AA82" i="6"/>
  <c r="Z83" i="6"/>
  <c r="AA83" i="6"/>
  <c r="Z84" i="6"/>
  <c r="AA84" i="6"/>
  <c r="Z85" i="6"/>
  <c r="AA85" i="6"/>
  <c r="Z86" i="6"/>
  <c r="AA86" i="6"/>
  <c r="Z87" i="6"/>
  <c r="AA87" i="6"/>
  <c r="Z88" i="6"/>
  <c r="AA88" i="6"/>
  <c r="Z89" i="6"/>
  <c r="AA89" i="6"/>
  <c r="Z90" i="6"/>
  <c r="AA90" i="6"/>
  <c r="Z91" i="6"/>
  <c r="AA91" i="6"/>
  <c r="Z92" i="6"/>
  <c r="AA92" i="6"/>
  <c r="Z93" i="6"/>
  <c r="AA93" i="6"/>
  <c r="Z94" i="6"/>
  <c r="AA94" i="6"/>
  <c r="Z95" i="6"/>
  <c r="AA95" i="6"/>
  <c r="Z96" i="6"/>
  <c r="AA96" i="6"/>
  <c r="Z97" i="6"/>
  <c r="AA97" i="6"/>
  <c r="Z98" i="6"/>
  <c r="AA98" i="6"/>
  <c r="Z99" i="6"/>
  <c r="AA99" i="6"/>
  <c r="Z100" i="6"/>
  <c r="AA100" i="6"/>
  <c r="Z101" i="6"/>
  <c r="AA101" i="6"/>
  <c r="Z102" i="6"/>
  <c r="AA102" i="6"/>
  <c r="Z103" i="6"/>
  <c r="AA103" i="6"/>
  <c r="Z104" i="6"/>
  <c r="AA104" i="6"/>
  <c r="Z105" i="6"/>
  <c r="AA105" i="6"/>
  <c r="Z106" i="6"/>
  <c r="AA106" i="6"/>
  <c r="Z107" i="6"/>
  <c r="AA107" i="6"/>
  <c r="Z108" i="6"/>
  <c r="AA108" i="6"/>
  <c r="Z109" i="6"/>
  <c r="AA109" i="6"/>
  <c r="Z110" i="6"/>
  <c r="AA110" i="6"/>
  <c r="Z111" i="6"/>
  <c r="AA111" i="6"/>
  <c r="Z112" i="6"/>
  <c r="AA112" i="6"/>
  <c r="Z113" i="6"/>
  <c r="AA113" i="6"/>
  <c r="Z114" i="6"/>
  <c r="AA114" i="6"/>
  <c r="Z115" i="6"/>
  <c r="AA115" i="6"/>
  <c r="Z116" i="6"/>
  <c r="AA116" i="6"/>
  <c r="Z117" i="6"/>
  <c r="AA117" i="6"/>
  <c r="Z118" i="6"/>
  <c r="AA118" i="6"/>
  <c r="Z119" i="6"/>
  <c r="AA119" i="6"/>
  <c r="Z120" i="6"/>
  <c r="AA120" i="6"/>
  <c r="Z121" i="6"/>
  <c r="AA121" i="6"/>
  <c r="Z122" i="6"/>
  <c r="AA122" i="6"/>
  <c r="Z123" i="6"/>
  <c r="AA123" i="6"/>
  <c r="Z124" i="6"/>
  <c r="AA124" i="6"/>
  <c r="Z125" i="6"/>
  <c r="AA125" i="6"/>
  <c r="Z126" i="6"/>
  <c r="AA126" i="6"/>
  <c r="Z127" i="6"/>
  <c r="AA127" i="6"/>
  <c r="Z128" i="6"/>
  <c r="AA128" i="6"/>
  <c r="Z129" i="6"/>
  <c r="AA129" i="6"/>
  <c r="Z130" i="6"/>
  <c r="AA130" i="6"/>
  <c r="Z131" i="6"/>
  <c r="AA131" i="6"/>
  <c r="Z132" i="6"/>
  <c r="AA132" i="6"/>
  <c r="Z133" i="6"/>
  <c r="AA133" i="6"/>
  <c r="Z134" i="6"/>
  <c r="AA134" i="6"/>
  <c r="Z135" i="6"/>
  <c r="AA135" i="6"/>
  <c r="Z136" i="6"/>
  <c r="AA136" i="6"/>
  <c r="Z137" i="6"/>
  <c r="AA137" i="6"/>
  <c r="Z138" i="6"/>
  <c r="AA138" i="6"/>
  <c r="Z139" i="6"/>
  <c r="AA139" i="6"/>
  <c r="Z140" i="6"/>
  <c r="AA140" i="6"/>
  <c r="Z141" i="6"/>
  <c r="AA141" i="6"/>
  <c r="Z142" i="6"/>
  <c r="AA142" i="6"/>
  <c r="Z143" i="6"/>
  <c r="AA143" i="6"/>
  <c r="Z144" i="6"/>
  <c r="AA144" i="6"/>
  <c r="Z145" i="6"/>
  <c r="AA145" i="6"/>
  <c r="Z146" i="6"/>
  <c r="AA146" i="6"/>
  <c r="Z147" i="6"/>
  <c r="AA147" i="6"/>
  <c r="Z148" i="6"/>
  <c r="AA148" i="6"/>
  <c r="Z149" i="6"/>
  <c r="AA149" i="6"/>
  <c r="Z150" i="6"/>
  <c r="AA150" i="6"/>
  <c r="Z151" i="6"/>
  <c r="AA151" i="6"/>
  <c r="Z152" i="6"/>
  <c r="AA152" i="6"/>
  <c r="Z153" i="6"/>
  <c r="AA153" i="6"/>
  <c r="Z154" i="6"/>
  <c r="AA154" i="6"/>
  <c r="Z155" i="6"/>
  <c r="AA155" i="6"/>
  <c r="Z156" i="6"/>
  <c r="AA156" i="6"/>
  <c r="Z157" i="6"/>
  <c r="AA157" i="6"/>
  <c r="Z158" i="6"/>
  <c r="AA158" i="6"/>
  <c r="Z159" i="6"/>
  <c r="AA159" i="6"/>
  <c r="Z160" i="6"/>
  <c r="AA160" i="6"/>
  <c r="Z161" i="6"/>
  <c r="AA161" i="6"/>
  <c r="Z162" i="6"/>
  <c r="AA162" i="6"/>
  <c r="Z163" i="6"/>
  <c r="AA163" i="6"/>
  <c r="Z164" i="6"/>
  <c r="AA164" i="6"/>
  <c r="Z165" i="6"/>
  <c r="AA165" i="6"/>
  <c r="Z166" i="6"/>
  <c r="AA166" i="6"/>
  <c r="Z167" i="6"/>
  <c r="AA167" i="6"/>
  <c r="Z168" i="6"/>
  <c r="AA168" i="6"/>
  <c r="Z169" i="6"/>
  <c r="AA169" i="6"/>
  <c r="Z170" i="6"/>
  <c r="AA170" i="6"/>
  <c r="Z171" i="6"/>
  <c r="AA171" i="6"/>
  <c r="Z172" i="6"/>
  <c r="AA172" i="6"/>
  <c r="Z173" i="6"/>
  <c r="AA173" i="6"/>
  <c r="Z174" i="6"/>
  <c r="AA174" i="6"/>
  <c r="Z175" i="6"/>
  <c r="AA175" i="6"/>
  <c r="Z176" i="6"/>
  <c r="AA176" i="6"/>
  <c r="Z177" i="6"/>
  <c r="AA177" i="6"/>
  <c r="Z178" i="6"/>
  <c r="AA178" i="6"/>
  <c r="Z179" i="6"/>
  <c r="AA179" i="6"/>
  <c r="Z180" i="6"/>
  <c r="AA180" i="6"/>
  <c r="Z181" i="6"/>
  <c r="AA181" i="6"/>
  <c r="Z182" i="6"/>
  <c r="AA182" i="6"/>
  <c r="Z183" i="6"/>
  <c r="AA183" i="6"/>
  <c r="Z184" i="6"/>
  <c r="AA184" i="6"/>
  <c r="Z185" i="6"/>
  <c r="AA185" i="6"/>
  <c r="Z186" i="6"/>
  <c r="AA186" i="6"/>
  <c r="Z187" i="6"/>
  <c r="AA187" i="6"/>
  <c r="Z188" i="6"/>
  <c r="AA188" i="6"/>
  <c r="Z189" i="6"/>
  <c r="AA189" i="6"/>
  <c r="Z190" i="6"/>
  <c r="AA190" i="6"/>
  <c r="Z191" i="6"/>
  <c r="AA191" i="6"/>
  <c r="Z192" i="6"/>
  <c r="AA192" i="6"/>
  <c r="Z193" i="6"/>
  <c r="AA193" i="6"/>
  <c r="Z194" i="6"/>
  <c r="AA194" i="6"/>
  <c r="Z195" i="6"/>
  <c r="AA195" i="6"/>
  <c r="Z196" i="6"/>
  <c r="AA196" i="6"/>
  <c r="Z197" i="6"/>
  <c r="AA197" i="6"/>
  <c r="Z198" i="6"/>
  <c r="AA198" i="6"/>
  <c r="Z199" i="6"/>
  <c r="AA199" i="6"/>
  <c r="Z200" i="6"/>
  <c r="AA200" i="6"/>
  <c r="Z201" i="6"/>
  <c r="AA201" i="6"/>
  <c r="Z202" i="6"/>
  <c r="AA202" i="6"/>
  <c r="Z203" i="6"/>
  <c r="AA203" i="6"/>
  <c r="Z204" i="6"/>
  <c r="AA204" i="6"/>
  <c r="Z205" i="6"/>
  <c r="AA205" i="6"/>
  <c r="Z206" i="6"/>
  <c r="AA206" i="6"/>
  <c r="Z207" i="6"/>
  <c r="AA207" i="6"/>
  <c r="Z208" i="6"/>
  <c r="AA208" i="6"/>
  <c r="Z209" i="6"/>
  <c r="AA209" i="6"/>
  <c r="Z210" i="6"/>
  <c r="AA210" i="6"/>
  <c r="Z211" i="6"/>
  <c r="AA211" i="6"/>
  <c r="Z212" i="6"/>
  <c r="AA212" i="6"/>
  <c r="Z213" i="6"/>
  <c r="AA213" i="6"/>
  <c r="Z214" i="6"/>
  <c r="AA214" i="6"/>
  <c r="Z215" i="6"/>
  <c r="AA215" i="6"/>
  <c r="Z216" i="6"/>
  <c r="AA216" i="6"/>
  <c r="Z217" i="6"/>
  <c r="AA217" i="6"/>
  <c r="Z218" i="6"/>
  <c r="AA218" i="6"/>
  <c r="Z219" i="6"/>
  <c r="AA219" i="6"/>
  <c r="Z220" i="6"/>
  <c r="AA220" i="6"/>
  <c r="Z221" i="6"/>
  <c r="AA221" i="6"/>
  <c r="Z222" i="6"/>
  <c r="AA222" i="6"/>
  <c r="Z223" i="6"/>
  <c r="AA223" i="6"/>
  <c r="Z224" i="6"/>
  <c r="AA224" i="6"/>
  <c r="Z225" i="6"/>
  <c r="AA225" i="6"/>
  <c r="Z226" i="6"/>
  <c r="AA226" i="6"/>
  <c r="Z227" i="6"/>
  <c r="AA227" i="6"/>
  <c r="Z228" i="6"/>
  <c r="AA228" i="6"/>
  <c r="Z229" i="6"/>
  <c r="AA229" i="6"/>
  <c r="Z230" i="6"/>
  <c r="AA230" i="6"/>
  <c r="Z231" i="6"/>
  <c r="AA231" i="6"/>
  <c r="Z232" i="6"/>
  <c r="AA232" i="6"/>
  <c r="Z233" i="6"/>
  <c r="AA233" i="6"/>
  <c r="Z234" i="6"/>
  <c r="AA234" i="6"/>
  <c r="Z235" i="6"/>
  <c r="AA235" i="6"/>
  <c r="Z236" i="6"/>
  <c r="AA236" i="6"/>
  <c r="Z237" i="6"/>
  <c r="AA237" i="6"/>
  <c r="Z238" i="6"/>
  <c r="AA238" i="6"/>
  <c r="Z239" i="6"/>
  <c r="AA239" i="6"/>
  <c r="Z240" i="6"/>
  <c r="AA240" i="6"/>
  <c r="Z241" i="6"/>
  <c r="AA241" i="6"/>
  <c r="Z242" i="6"/>
  <c r="AA242" i="6"/>
  <c r="Z243" i="6"/>
  <c r="AA243" i="6"/>
  <c r="Z244" i="6"/>
  <c r="AA244" i="6"/>
  <c r="Z245" i="6"/>
  <c r="AA245" i="6"/>
  <c r="Z246" i="6"/>
  <c r="AA246" i="6"/>
  <c r="Z247" i="6"/>
  <c r="AA247" i="6"/>
  <c r="Z248" i="6"/>
  <c r="AA248" i="6"/>
  <c r="Z249" i="6"/>
  <c r="AA249" i="6"/>
  <c r="Z250" i="6"/>
  <c r="AA250" i="6"/>
  <c r="Z251" i="6"/>
  <c r="AA251" i="6"/>
  <c r="Z252" i="6"/>
  <c r="AA252" i="6"/>
  <c r="Z253" i="6"/>
  <c r="AA253" i="6"/>
  <c r="Z254" i="6"/>
  <c r="AA254" i="6"/>
  <c r="Z255" i="6"/>
  <c r="AA255" i="6"/>
  <c r="Z256" i="6"/>
  <c r="AA256" i="6"/>
  <c r="Z257" i="6"/>
  <c r="AA257" i="6"/>
  <c r="Z258" i="6"/>
  <c r="AA258" i="6"/>
  <c r="Z259" i="6"/>
  <c r="AA259" i="6"/>
  <c r="Z260" i="6"/>
  <c r="AA260" i="6"/>
  <c r="Z261" i="6"/>
  <c r="AA261" i="6"/>
  <c r="Z262" i="6"/>
  <c r="AA262" i="6"/>
  <c r="Z263" i="6"/>
  <c r="AA263" i="6"/>
  <c r="Z264" i="6"/>
  <c r="AA264" i="6"/>
  <c r="Z265" i="6"/>
  <c r="AA265" i="6"/>
  <c r="Z266" i="6"/>
  <c r="AA266" i="6"/>
  <c r="Z267" i="6"/>
  <c r="AA267" i="6"/>
  <c r="Z268" i="6"/>
  <c r="AA268" i="6"/>
  <c r="Z269" i="6"/>
  <c r="AA269" i="6"/>
  <c r="Z270" i="6"/>
  <c r="AA270" i="6"/>
  <c r="Z271" i="6"/>
  <c r="AA271" i="6"/>
  <c r="Z272" i="6"/>
  <c r="AA272" i="6"/>
  <c r="Z273" i="6"/>
  <c r="AA273" i="6"/>
  <c r="Z274" i="6"/>
  <c r="AA274" i="6"/>
  <c r="Z275" i="6"/>
  <c r="AA275" i="6"/>
  <c r="Z276" i="6"/>
  <c r="AA276" i="6"/>
  <c r="Z277" i="6"/>
  <c r="AA277" i="6"/>
  <c r="Z278" i="6"/>
  <c r="AA278" i="6"/>
  <c r="Z279" i="6"/>
  <c r="AA279" i="6"/>
  <c r="Z280" i="6"/>
  <c r="AA280" i="6"/>
  <c r="Z281" i="6"/>
  <c r="AA281" i="6"/>
  <c r="Z282" i="6"/>
  <c r="AA282" i="6"/>
  <c r="Z283" i="6"/>
  <c r="AA283" i="6"/>
  <c r="Z284" i="6"/>
  <c r="AA284" i="6"/>
  <c r="Z285" i="6"/>
  <c r="AA285" i="6"/>
  <c r="Z286" i="6"/>
  <c r="AA286" i="6"/>
  <c r="Z287" i="6"/>
  <c r="AA287" i="6"/>
  <c r="Z288" i="6"/>
  <c r="AA288" i="6"/>
  <c r="Z289" i="6"/>
  <c r="AA289" i="6"/>
  <c r="Z290" i="6"/>
  <c r="AA290" i="6"/>
  <c r="Z291" i="6"/>
  <c r="AA291" i="6"/>
  <c r="Z292" i="6"/>
  <c r="AA292" i="6"/>
  <c r="Z293" i="6"/>
  <c r="AA293" i="6"/>
  <c r="Z294" i="6"/>
  <c r="AA294" i="6"/>
  <c r="Z295" i="6"/>
  <c r="AA295" i="6"/>
  <c r="Z296" i="6"/>
  <c r="AA296" i="6"/>
  <c r="Z297" i="6"/>
  <c r="AA297" i="6"/>
  <c r="Z298" i="6"/>
  <c r="AA298" i="6"/>
  <c r="Z299" i="6"/>
  <c r="AA299" i="6"/>
  <c r="Z300" i="6"/>
  <c r="AA300" i="6"/>
  <c r="Z301" i="6"/>
  <c r="AA301" i="6"/>
  <c r="Z302" i="6"/>
  <c r="AA302" i="6"/>
  <c r="Z303" i="6"/>
  <c r="AA303" i="6"/>
  <c r="Z304" i="6"/>
  <c r="AA304" i="6"/>
  <c r="Z305" i="6"/>
  <c r="AA305" i="6"/>
  <c r="Z306" i="6"/>
  <c r="AA306" i="6"/>
  <c r="Z307" i="6"/>
  <c r="AA307" i="6"/>
  <c r="Z308" i="6"/>
  <c r="AA308" i="6"/>
  <c r="Z309" i="6"/>
  <c r="AA309" i="6"/>
  <c r="Z310" i="6"/>
  <c r="AA310" i="6"/>
  <c r="Z311" i="6"/>
  <c r="AA311" i="6"/>
  <c r="Z312" i="6"/>
  <c r="AA312" i="6"/>
  <c r="Z313" i="6"/>
  <c r="AA313" i="6"/>
  <c r="Z314" i="6"/>
  <c r="AA314" i="6"/>
  <c r="Z315" i="6"/>
  <c r="AA315" i="6"/>
  <c r="Z316" i="6"/>
  <c r="AA316" i="6"/>
  <c r="Z317" i="6"/>
  <c r="AA317" i="6"/>
  <c r="Z318" i="6"/>
  <c r="AA318" i="6"/>
  <c r="Z319" i="6"/>
  <c r="AA319" i="6"/>
  <c r="Z320" i="6"/>
  <c r="AA320" i="6"/>
  <c r="Z321" i="6"/>
  <c r="AA321" i="6"/>
  <c r="Z322" i="6"/>
  <c r="AA322" i="6"/>
  <c r="Z323" i="6"/>
  <c r="AA323" i="6"/>
  <c r="Z324" i="6"/>
  <c r="AA324" i="6"/>
  <c r="Z325" i="6"/>
  <c r="AA325" i="6"/>
  <c r="Z326" i="6"/>
  <c r="AA326" i="6"/>
  <c r="Z327" i="6"/>
  <c r="AA327" i="6"/>
  <c r="Z328" i="6"/>
  <c r="AA328" i="6"/>
  <c r="Z329" i="6"/>
  <c r="AA329" i="6"/>
  <c r="Z330" i="6"/>
  <c r="AA330" i="6"/>
  <c r="Z331" i="6"/>
  <c r="AA331" i="6"/>
  <c r="Z332" i="6"/>
  <c r="AA332" i="6"/>
  <c r="Z333" i="6"/>
  <c r="AA333" i="6"/>
  <c r="Z334" i="6"/>
  <c r="AA334" i="6"/>
  <c r="Z335" i="6"/>
  <c r="AA335" i="6"/>
  <c r="Z336" i="6"/>
  <c r="AA336" i="6"/>
  <c r="Z337" i="6"/>
  <c r="AA337" i="6"/>
  <c r="Z338" i="6"/>
  <c r="AA338" i="6"/>
  <c r="Z339" i="6"/>
  <c r="AA339" i="6"/>
  <c r="Z340" i="6"/>
  <c r="AA340" i="6"/>
  <c r="Z341" i="6"/>
  <c r="AA341" i="6"/>
  <c r="Z342" i="6"/>
  <c r="AA342" i="6"/>
  <c r="Z343" i="6"/>
  <c r="AA343" i="6"/>
  <c r="Z344" i="6"/>
  <c r="AA344" i="6"/>
  <c r="Z345" i="6"/>
  <c r="AA345" i="6"/>
  <c r="Z346" i="6"/>
  <c r="AA346" i="6"/>
  <c r="Z347" i="6"/>
  <c r="AA347" i="6"/>
  <c r="Z348" i="6"/>
  <c r="AA348" i="6"/>
  <c r="Z9" i="7"/>
  <c r="AA9" i="7"/>
  <c r="Z10" i="7"/>
  <c r="AA10" i="7"/>
  <c r="Z11" i="7"/>
  <c r="AA11" i="7"/>
  <c r="Z12" i="7"/>
  <c r="AA12" i="7"/>
  <c r="Z13" i="7"/>
  <c r="AA13" i="7"/>
  <c r="Z14" i="7"/>
  <c r="AA14" i="7"/>
  <c r="Z15" i="7"/>
  <c r="AA15" i="7"/>
  <c r="Z16" i="7"/>
  <c r="AA16" i="7"/>
  <c r="Z17" i="7"/>
  <c r="AA17" i="7"/>
  <c r="Z18" i="7"/>
  <c r="AA18" i="7"/>
  <c r="Z19" i="7"/>
  <c r="AA19" i="7"/>
  <c r="Z20" i="7"/>
  <c r="AA20" i="7"/>
  <c r="Z21" i="7"/>
  <c r="AA21" i="7"/>
  <c r="Z22" i="7"/>
  <c r="AA22" i="7"/>
  <c r="Z23" i="7"/>
  <c r="AA23" i="7"/>
  <c r="Z24" i="7"/>
  <c r="AA24" i="7"/>
  <c r="Z25" i="7"/>
  <c r="AA25" i="7"/>
  <c r="Z26" i="7"/>
  <c r="AA26" i="7"/>
  <c r="Z27" i="7"/>
  <c r="AA27" i="7"/>
  <c r="Z28" i="7"/>
  <c r="AA28" i="7"/>
  <c r="Z29" i="7"/>
  <c r="AA29" i="7"/>
  <c r="Z30" i="7"/>
  <c r="AA30" i="7"/>
  <c r="Z31" i="7"/>
  <c r="AA31" i="7"/>
  <c r="Z32" i="7"/>
  <c r="AA32" i="7"/>
  <c r="Z33" i="7"/>
  <c r="AA33" i="7"/>
  <c r="Z34" i="7"/>
  <c r="AA34" i="7"/>
  <c r="Z35" i="7"/>
  <c r="AA35" i="7"/>
  <c r="Z36" i="7"/>
  <c r="AA36" i="7"/>
  <c r="Z37" i="7"/>
  <c r="AA37" i="7"/>
  <c r="Z38" i="7"/>
  <c r="AA38" i="7"/>
  <c r="Z39" i="7"/>
  <c r="AA39" i="7"/>
  <c r="Z40" i="7"/>
  <c r="AA40" i="7"/>
  <c r="Z41" i="7"/>
  <c r="AA41" i="7"/>
  <c r="Z42" i="7"/>
  <c r="AA42" i="7"/>
  <c r="Z43" i="7"/>
  <c r="AA43" i="7"/>
  <c r="Z44" i="7"/>
  <c r="AA44" i="7"/>
  <c r="Z45" i="7"/>
  <c r="AA45" i="7"/>
  <c r="Z46" i="7"/>
  <c r="AA46" i="7"/>
  <c r="Z47" i="7"/>
  <c r="AA47" i="7"/>
  <c r="Z48" i="7"/>
  <c r="AA48" i="7"/>
  <c r="Z49" i="7"/>
  <c r="AA49" i="7"/>
  <c r="Z50" i="7"/>
  <c r="AA50" i="7"/>
  <c r="Z51" i="7"/>
  <c r="AA51" i="7"/>
  <c r="Z52" i="7"/>
  <c r="AA52" i="7"/>
  <c r="Z53" i="7"/>
  <c r="AA53" i="7"/>
  <c r="Z54" i="7"/>
  <c r="AA54" i="7"/>
  <c r="Z55" i="7"/>
  <c r="AA55" i="7"/>
  <c r="Z56" i="7"/>
  <c r="AA56" i="7"/>
  <c r="Z57" i="7"/>
  <c r="AA57" i="7"/>
  <c r="Z58" i="7"/>
  <c r="AA58" i="7"/>
  <c r="Z59" i="7"/>
  <c r="AA59" i="7"/>
  <c r="Z60" i="7"/>
  <c r="AA60" i="7"/>
  <c r="Z61" i="7"/>
  <c r="AA61" i="7"/>
  <c r="Z62" i="7"/>
  <c r="AA62" i="7"/>
  <c r="Z63" i="7"/>
  <c r="AA63" i="7"/>
  <c r="Z64" i="7"/>
  <c r="AA64" i="7"/>
  <c r="Z65" i="7"/>
  <c r="AA65" i="7"/>
  <c r="Z66" i="7"/>
  <c r="AA66" i="7"/>
  <c r="Z67" i="7"/>
  <c r="AA67" i="7"/>
  <c r="Z68" i="7"/>
  <c r="AA68" i="7"/>
  <c r="Z69" i="7"/>
  <c r="AA69" i="7"/>
  <c r="Z70" i="7"/>
  <c r="AA70" i="7"/>
  <c r="Z71" i="7"/>
  <c r="AA71" i="7"/>
  <c r="Z72" i="7"/>
  <c r="AA72" i="7"/>
  <c r="Z73" i="7"/>
  <c r="AA73" i="7"/>
  <c r="Z74" i="7"/>
  <c r="AA74" i="7"/>
  <c r="Z75" i="7"/>
  <c r="AA75" i="7"/>
  <c r="Z76" i="7"/>
  <c r="AA76" i="7"/>
  <c r="Z77" i="7"/>
  <c r="AA77" i="7"/>
  <c r="Z78" i="7"/>
  <c r="AA78" i="7"/>
  <c r="Z79" i="7"/>
  <c r="AA79" i="7"/>
  <c r="Z80" i="7"/>
  <c r="AA80" i="7"/>
  <c r="Z81" i="7"/>
  <c r="AA81" i="7"/>
  <c r="Z82" i="7"/>
  <c r="AA82" i="7"/>
  <c r="Z83" i="7"/>
  <c r="AA83" i="7"/>
  <c r="Z84" i="7"/>
  <c r="AA84" i="7"/>
  <c r="Z85" i="7"/>
  <c r="AA85" i="7"/>
  <c r="Z86" i="7"/>
  <c r="AA86" i="7"/>
  <c r="Z87" i="7"/>
  <c r="AA87" i="7"/>
  <c r="Z88" i="7"/>
  <c r="AA88" i="7"/>
  <c r="Z89" i="7"/>
  <c r="AA89" i="7"/>
  <c r="Z90" i="7"/>
  <c r="AA90" i="7"/>
  <c r="Z91" i="7"/>
  <c r="AA91" i="7"/>
  <c r="Z92" i="7"/>
  <c r="AA92" i="7"/>
  <c r="Z93" i="7"/>
  <c r="AA93" i="7"/>
  <c r="Z94" i="7"/>
  <c r="AA94" i="7"/>
  <c r="Z95" i="7"/>
  <c r="AA95" i="7"/>
  <c r="Z96" i="7"/>
  <c r="AA96" i="7"/>
  <c r="Z97" i="7"/>
  <c r="AA97" i="7"/>
  <c r="Z98" i="7"/>
  <c r="AA98" i="7"/>
  <c r="Z99" i="7"/>
  <c r="AA99" i="7"/>
  <c r="Z100" i="7"/>
  <c r="AA100" i="7"/>
  <c r="Z101" i="7"/>
  <c r="AA101" i="7"/>
  <c r="Z102" i="7"/>
  <c r="AA102" i="7"/>
  <c r="Z103" i="7"/>
  <c r="AA103" i="7"/>
  <c r="Z104" i="7"/>
  <c r="AA104" i="7"/>
  <c r="Z105" i="7"/>
  <c r="AA105" i="7"/>
  <c r="Z106" i="7"/>
  <c r="AA106" i="7"/>
  <c r="Z107" i="7"/>
  <c r="AA107" i="7"/>
  <c r="Z108" i="7"/>
  <c r="AA108" i="7"/>
  <c r="Z109" i="7"/>
  <c r="AA109" i="7"/>
  <c r="Z110" i="7"/>
  <c r="AA110" i="7"/>
  <c r="Z111" i="7"/>
  <c r="AA111" i="7"/>
  <c r="Z112" i="7"/>
  <c r="AA112" i="7"/>
  <c r="Z113" i="7"/>
  <c r="AA113" i="7"/>
  <c r="Z114" i="7"/>
  <c r="AA114" i="7"/>
  <c r="Z115" i="7"/>
  <c r="AA115" i="7"/>
  <c r="Z116" i="7"/>
  <c r="AA116" i="7"/>
  <c r="Z117" i="7"/>
  <c r="AA117" i="7"/>
  <c r="Z118" i="7"/>
  <c r="AA118" i="7"/>
  <c r="Z119" i="7"/>
  <c r="AA119" i="7"/>
  <c r="Z120" i="7"/>
  <c r="AA120" i="7"/>
  <c r="Z121" i="7"/>
  <c r="AA121" i="7"/>
  <c r="Z122" i="7"/>
  <c r="AA122" i="7"/>
  <c r="Z123" i="7"/>
  <c r="AA123" i="7"/>
  <c r="Z124" i="7"/>
  <c r="AA124" i="7"/>
  <c r="Z125" i="7"/>
  <c r="AA125" i="7"/>
  <c r="Z126" i="7"/>
  <c r="AA126" i="7"/>
  <c r="Z127" i="7"/>
  <c r="AA127" i="7"/>
  <c r="Z128" i="7"/>
  <c r="AA128" i="7"/>
  <c r="Z129" i="7"/>
  <c r="AA129" i="7"/>
  <c r="Z130" i="7"/>
  <c r="AA130" i="7"/>
  <c r="Z131" i="7"/>
  <c r="AA131" i="7"/>
  <c r="Z132" i="7"/>
  <c r="AA132" i="7"/>
  <c r="Z133" i="7"/>
  <c r="AA133" i="7"/>
  <c r="Z134" i="7"/>
  <c r="AA134" i="7"/>
  <c r="Z135" i="7"/>
  <c r="AA135" i="7"/>
  <c r="Z136" i="7"/>
  <c r="AA136" i="7"/>
  <c r="Z137" i="7"/>
  <c r="AA137" i="7"/>
  <c r="Z138" i="7"/>
  <c r="AA138" i="7"/>
  <c r="Z139" i="7"/>
  <c r="AA139" i="7"/>
  <c r="Z140" i="7"/>
  <c r="AA140" i="7"/>
  <c r="Z141" i="7"/>
  <c r="AA141" i="7"/>
  <c r="Z142" i="7"/>
  <c r="AA142" i="7"/>
  <c r="Z143" i="7"/>
  <c r="AA143" i="7"/>
  <c r="Z144" i="7"/>
  <c r="AA144" i="7"/>
  <c r="Z145" i="7"/>
  <c r="AA145" i="7"/>
  <c r="Z146" i="7"/>
  <c r="AA146" i="7"/>
  <c r="Z147" i="7"/>
  <c r="AA147" i="7"/>
  <c r="Z148" i="7"/>
  <c r="AA148" i="7"/>
  <c r="Z149" i="7"/>
  <c r="AA149" i="7"/>
  <c r="Z150" i="7"/>
  <c r="AA150" i="7"/>
  <c r="Z151" i="7"/>
  <c r="AA151" i="7"/>
  <c r="Z152" i="7"/>
  <c r="AA152" i="7"/>
  <c r="Z153" i="7"/>
  <c r="AA153" i="7"/>
  <c r="Z154" i="7"/>
  <c r="AA154" i="7"/>
  <c r="Z155" i="7"/>
  <c r="AA155" i="7"/>
  <c r="Z156" i="7"/>
  <c r="AA156" i="7"/>
  <c r="Z157" i="7"/>
  <c r="AA157" i="7"/>
  <c r="Z158" i="7"/>
  <c r="AA158" i="7"/>
  <c r="Z159" i="7"/>
  <c r="AA159" i="7"/>
  <c r="Z160" i="7"/>
  <c r="AA160" i="7"/>
  <c r="Z161" i="7"/>
  <c r="AA161" i="7"/>
  <c r="Z162" i="7"/>
  <c r="AA162" i="7"/>
  <c r="Z163" i="7"/>
  <c r="AA163" i="7"/>
  <c r="Z164" i="7"/>
  <c r="AA164" i="7"/>
  <c r="Z165" i="7"/>
  <c r="AA165" i="7"/>
  <c r="Z166" i="7"/>
  <c r="AA166" i="7"/>
  <c r="Z167" i="7"/>
  <c r="AA167" i="7"/>
  <c r="Z168" i="7"/>
  <c r="AA168" i="7"/>
  <c r="Z169" i="7"/>
  <c r="AA169" i="7"/>
  <c r="Z170" i="7"/>
  <c r="AA170" i="7"/>
  <c r="Z171" i="7"/>
  <c r="AA171" i="7"/>
  <c r="Z172" i="7"/>
  <c r="AA172" i="7"/>
  <c r="Z173" i="7"/>
  <c r="AA173" i="7"/>
  <c r="Z174" i="7"/>
  <c r="AA174" i="7"/>
  <c r="Z175" i="7"/>
  <c r="AA175" i="7"/>
  <c r="Z176" i="7"/>
  <c r="AA176" i="7"/>
  <c r="Z177" i="7"/>
  <c r="AA177" i="7"/>
  <c r="Z178" i="7"/>
  <c r="AA178" i="7"/>
  <c r="Z179" i="7"/>
  <c r="AA179" i="7"/>
  <c r="Z180" i="7"/>
  <c r="AA180" i="7"/>
  <c r="Z181" i="7"/>
  <c r="AA181" i="7"/>
  <c r="Z182" i="7"/>
  <c r="AA182" i="7"/>
  <c r="Z183" i="7"/>
  <c r="AA183" i="7"/>
  <c r="Z184" i="7"/>
  <c r="AA184" i="7"/>
  <c r="Z185" i="7"/>
  <c r="AA185" i="7"/>
  <c r="Z186" i="7"/>
  <c r="AA186" i="7"/>
  <c r="Z187" i="7"/>
  <c r="AA187" i="7"/>
  <c r="Z188" i="7"/>
  <c r="AA188" i="7"/>
  <c r="Z189" i="7"/>
  <c r="AA189" i="7"/>
  <c r="Z190" i="7"/>
  <c r="AA190" i="7"/>
  <c r="Z191" i="7"/>
  <c r="AA191" i="7"/>
  <c r="Z192" i="7"/>
  <c r="AA192" i="7"/>
  <c r="Z193" i="7"/>
  <c r="AA193" i="7"/>
  <c r="Z194" i="7"/>
  <c r="AA194" i="7"/>
  <c r="Z195" i="7"/>
  <c r="AA195" i="7"/>
  <c r="Z196" i="7"/>
  <c r="AA196" i="7"/>
  <c r="Z197" i="7"/>
  <c r="AA197" i="7"/>
  <c r="Z198" i="7"/>
  <c r="AA198" i="7"/>
  <c r="Z199" i="7"/>
  <c r="AA199" i="7"/>
  <c r="Z200" i="7"/>
  <c r="AA200" i="7"/>
  <c r="Z201" i="7"/>
  <c r="AA201" i="7"/>
  <c r="Z202" i="7"/>
  <c r="AA202" i="7"/>
  <c r="Z203" i="7"/>
  <c r="AA203" i="7"/>
  <c r="Z204" i="7"/>
  <c r="AA204" i="7"/>
  <c r="Z205" i="7"/>
  <c r="AA205" i="7"/>
  <c r="Z206" i="7"/>
  <c r="AA206" i="7"/>
  <c r="Z207" i="7"/>
  <c r="AA207" i="7"/>
  <c r="Z208" i="7"/>
  <c r="AA208" i="7"/>
  <c r="Z209" i="7"/>
  <c r="AA209" i="7"/>
  <c r="Z210" i="7"/>
  <c r="AA210" i="7"/>
  <c r="Z211" i="7"/>
  <c r="AA211" i="7"/>
  <c r="Z212" i="7"/>
  <c r="AA212" i="7"/>
  <c r="Z213" i="7"/>
  <c r="AA213" i="7"/>
  <c r="Z214" i="7"/>
  <c r="AA214" i="7"/>
  <c r="Z215" i="7"/>
  <c r="AA215" i="7"/>
  <c r="Z216" i="7"/>
  <c r="AA216" i="7"/>
  <c r="Z217" i="7"/>
  <c r="AA217" i="7"/>
  <c r="Z218" i="7"/>
  <c r="AA218" i="7"/>
  <c r="Z219" i="7"/>
  <c r="AA219" i="7"/>
  <c r="Z220" i="7"/>
  <c r="AA220" i="7"/>
  <c r="Z221" i="7"/>
  <c r="AA221" i="7"/>
  <c r="Z222" i="7"/>
  <c r="AA222" i="7"/>
  <c r="Z223" i="7"/>
  <c r="AA223" i="7"/>
  <c r="Z224" i="7"/>
  <c r="AA224" i="7"/>
  <c r="Z225" i="7"/>
  <c r="AA225" i="7"/>
  <c r="Z226" i="7"/>
  <c r="AA226" i="7"/>
  <c r="Z227" i="7"/>
  <c r="AA227" i="7"/>
  <c r="Z228" i="7"/>
  <c r="AA228" i="7"/>
  <c r="Z229" i="7"/>
  <c r="AA229" i="7"/>
  <c r="Z230" i="7"/>
  <c r="AA230" i="7"/>
  <c r="Z231" i="7"/>
  <c r="AA231" i="7"/>
  <c r="Z232" i="7"/>
  <c r="AA232" i="7"/>
  <c r="Z233" i="7"/>
  <c r="AA233" i="7"/>
  <c r="Z234" i="7"/>
  <c r="AA234" i="7"/>
  <c r="Z235" i="7"/>
  <c r="AA235" i="7"/>
  <c r="Z236" i="7"/>
  <c r="AA236" i="7"/>
  <c r="Z237" i="7"/>
  <c r="AA237" i="7"/>
  <c r="Z238" i="7"/>
  <c r="AA238" i="7"/>
  <c r="Z239" i="7"/>
  <c r="AA239" i="7"/>
  <c r="Z240" i="7"/>
  <c r="AA240" i="7"/>
  <c r="Z241" i="7"/>
  <c r="AA241" i="7"/>
  <c r="Z242" i="7"/>
  <c r="AA242" i="7"/>
  <c r="Z243" i="7"/>
  <c r="AA243" i="7"/>
  <c r="Z244" i="7"/>
  <c r="AA244" i="7"/>
  <c r="Z245" i="7"/>
  <c r="AA245" i="7"/>
  <c r="Z246" i="7"/>
  <c r="AA246" i="7"/>
  <c r="Z247" i="7"/>
  <c r="AA247" i="7"/>
  <c r="Z248" i="7"/>
  <c r="AA248" i="7"/>
  <c r="Z249" i="7"/>
  <c r="AA249" i="7"/>
  <c r="Z250" i="7"/>
  <c r="AA250" i="7"/>
  <c r="Z251" i="7"/>
  <c r="AA251" i="7"/>
  <c r="Z252" i="7"/>
  <c r="AA252" i="7"/>
  <c r="Z253" i="7"/>
  <c r="AA253" i="7"/>
  <c r="Z254" i="7"/>
  <c r="AA254" i="7"/>
  <c r="Z255" i="7"/>
  <c r="AA255" i="7"/>
  <c r="Z256" i="7"/>
  <c r="AA256" i="7"/>
  <c r="Z257" i="7"/>
  <c r="AA257" i="7"/>
  <c r="Z258" i="7"/>
  <c r="AA258" i="7"/>
  <c r="Z259" i="7"/>
  <c r="AA259" i="7"/>
  <c r="Z260" i="7"/>
  <c r="AA260" i="7"/>
  <c r="Z261" i="7"/>
  <c r="AA261" i="7"/>
  <c r="Z262" i="7"/>
  <c r="AA262" i="7"/>
  <c r="Z263" i="7"/>
  <c r="AA263" i="7"/>
  <c r="Z264" i="7"/>
  <c r="AA264" i="7"/>
  <c r="Z265" i="7"/>
  <c r="AA265" i="7"/>
  <c r="Z266" i="7"/>
  <c r="AA266" i="7"/>
  <c r="Z267" i="7"/>
  <c r="AA267" i="7"/>
  <c r="Z268" i="7"/>
  <c r="AA268" i="7"/>
  <c r="Z269" i="7"/>
  <c r="AA269" i="7"/>
  <c r="Z270" i="7"/>
  <c r="AA270" i="7"/>
  <c r="Z271" i="7"/>
  <c r="AA271" i="7"/>
  <c r="Z272" i="7"/>
  <c r="AA272" i="7"/>
  <c r="Z273" i="7"/>
  <c r="AA273" i="7"/>
  <c r="Z274" i="7"/>
  <c r="AA274" i="7"/>
  <c r="Z275" i="7"/>
  <c r="AA275" i="7"/>
  <c r="Z276" i="7"/>
  <c r="AA276" i="7"/>
  <c r="Z277" i="7"/>
  <c r="AA277" i="7"/>
  <c r="Z278" i="7"/>
  <c r="AA278" i="7"/>
  <c r="Z279" i="7"/>
  <c r="AA279" i="7"/>
  <c r="Z280" i="7"/>
  <c r="AA280" i="7"/>
  <c r="Z281" i="7"/>
  <c r="AA281" i="7"/>
  <c r="Z282" i="7"/>
  <c r="AA282" i="7"/>
  <c r="Z283" i="7"/>
  <c r="AA283" i="7"/>
  <c r="Z284" i="7"/>
  <c r="AA284" i="7"/>
  <c r="Z285" i="7"/>
  <c r="AA285" i="7"/>
  <c r="Z286" i="7"/>
  <c r="AA286" i="7"/>
  <c r="Z287" i="7"/>
  <c r="AA287" i="7"/>
  <c r="Z288" i="7"/>
  <c r="AA288" i="7"/>
  <c r="Z289" i="7"/>
  <c r="AA289" i="7"/>
  <c r="Z290" i="7"/>
  <c r="AA290" i="7"/>
  <c r="Z291" i="7"/>
  <c r="AA291" i="7"/>
  <c r="Z292" i="7"/>
  <c r="AA292" i="7"/>
  <c r="Z293" i="7"/>
  <c r="AA293" i="7"/>
  <c r="Z294" i="7"/>
  <c r="AA294" i="7"/>
  <c r="Z295" i="7"/>
  <c r="AA295" i="7"/>
  <c r="Z296" i="7"/>
  <c r="AA296" i="7"/>
  <c r="Z297" i="7"/>
  <c r="AA297" i="7"/>
  <c r="Z298" i="7"/>
  <c r="AA298" i="7"/>
  <c r="Z299" i="7"/>
  <c r="AA299" i="7"/>
  <c r="Z300" i="7"/>
  <c r="AA300" i="7"/>
  <c r="Z301" i="7"/>
  <c r="AA301" i="7"/>
  <c r="Z302" i="7"/>
  <c r="AA302" i="7"/>
  <c r="Z303" i="7"/>
  <c r="AA303" i="7"/>
  <c r="Z304" i="7"/>
  <c r="AA304" i="7"/>
  <c r="Z305" i="7"/>
  <c r="AA305" i="7"/>
  <c r="Z306" i="7"/>
  <c r="AA306" i="7"/>
  <c r="Z307" i="7"/>
  <c r="AA307" i="7"/>
  <c r="Z308" i="7"/>
  <c r="AA308" i="7"/>
  <c r="Z309" i="7"/>
  <c r="AA309" i="7"/>
  <c r="Z310" i="7"/>
  <c r="AA310" i="7"/>
  <c r="Z311" i="7"/>
  <c r="AA311" i="7"/>
  <c r="Z312" i="7"/>
  <c r="AA312" i="7"/>
  <c r="Z313" i="7"/>
  <c r="AA313" i="7"/>
  <c r="Z314" i="7"/>
  <c r="AA314" i="7"/>
  <c r="Z315" i="7"/>
  <c r="AA315" i="7"/>
  <c r="Z316" i="7"/>
  <c r="AA316" i="7"/>
  <c r="Z317" i="7"/>
  <c r="AA317" i="7"/>
  <c r="Z318" i="7"/>
  <c r="AA318" i="7"/>
  <c r="Z319" i="7"/>
  <c r="AA319" i="7"/>
  <c r="Z320" i="7"/>
  <c r="AA320" i="7"/>
  <c r="Z321" i="7"/>
  <c r="AA321" i="7"/>
  <c r="Z322" i="7"/>
  <c r="AA322" i="7"/>
  <c r="Z323" i="7"/>
  <c r="AA323" i="7"/>
  <c r="Z324" i="7"/>
  <c r="AA324" i="7"/>
  <c r="Z325" i="7"/>
  <c r="AA325" i="7"/>
  <c r="Z326" i="7"/>
  <c r="AA326" i="7"/>
  <c r="Z327" i="7"/>
  <c r="AA327" i="7"/>
  <c r="Z328" i="7"/>
  <c r="AA328" i="7"/>
  <c r="Z329" i="7"/>
  <c r="AA329" i="7"/>
  <c r="Z330" i="7"/>
  <c r="AA330" i="7"/>
  <c r="Z331" i="7"/>
  <c r="AA331" i="7"/>
  <c r="Z332" i="7"/>
  <c r="AA332" i="7"/>
  <c r="Z333" i="7"/>
  <c r="AA333" i="7"/>
  <c r="Z334" i="7"/>
  <c r="AA334" i="7"/>
  <c r="Z335" i="7"/>
  <c r="AA335" i="7"/>
  <c r="Z336" i="7"/>
  <c r="AA336" i="7"/>
  <c r="Z337" i="7"/>
  <c r="AA337" i="7"/>
  <c r="Z338" i="7"/>
  <c r="AA338" i="7"/>
  <c r="Z339" i="7"/>
  <c r="AA339" i="7"/>
  <c r="Z340" i="7"/>
  <c r="AA340" i="7"/>
  <c r="Z341" i="7"/>
  <c r="AA341" i="7"/>
  <c r="Z342" i="7"/>
  <c r="AA342" i="7"/>
  <c r="Z343" i="7"/>
  <c r="AA343" i="7"/>
  <c r="Z344" i="7"/>
  <c r="AA344" i="7"/>
  <c r="Z345" i="7"/>
  <c r="AA345" i="7"/>
  <c r="Z346" i="7"/>
  <c r="AA346" i="7"/>
  <c r="Z347" i="7"/>
  <c r="AA347" i="7"/>
  <c r="Z348" i="7"/>
  <c r="AA348" i="7"/>
  <c r="Z9" i="8"/>
  <c r="AA9" i="8"/>
  <c r="Z10" i="8"/>
  <c r="AA10" i="8"/>
  <c r="Z11" i="8"/>
  <c r="AA11" i="8"/>
  <c r="Z12" i="8"/>
  <c r="AA12" i="8"/>
  <c r="Z13" i="8"/>
  <c r="AA13" i="8"/>
  <c r="Z14" i="8"/>
  <c r="AA14" i="8"/>
  <c r="Z15" i="8"/>
  <c r="AA15" i="8"/>
  <c r="Z16" i="8"/>
  <c r="AA16" i="8"/>
  <c r="Z17" i="8"/>
  <c r="AA17" i="8"/>
  <c r="Z18" i="8"/>
  <c r="AA18" i="8"/>
  <c r="Z19" i="8"/>
  <c r="AA19" i="8"/>
  <c r="Z20" i="8"/>
  <c r="AA20" i="8"/>
  <c r="Z21" i="8"/>
  <c r="AA21" i="8"/>
  <c r="Z22" i="8"/>
  <c r="AA22" i="8"/>
  <c r="Z23" i="8"/>
  <c r="AA23" i="8"/>
  <c r="Z24" i="8"/>
  <c r="AA24" i="8"/>
  <c r="Z25" i="8"/>
  <c r="AA25" i="8"/>
  <c r="Z26" i="8"/>
  <c r="AA26" i="8"/>
  <c r="Z27" i="8"/>
  <c r="AA27" i="8"/>
  <c r="Z28" i="8"/>
  <c r="AA28" i="8"/>
  <c r="Z29" i="8"/>
  <c r="AA29" i="8"/>
  <c r="Z30" i="8"/>
  <c r="AA30" i="8"/>
  <c r="Z31" i="8"/>
  <c r="AA31" i="8"/>
  <c r="Z32" i="8"/>
  <c r="AA32" i="8"/>
  <c r="Z33" i="8"/>
  <c r="AA33" i="8"/>
  <c r="Z34" i="8"/>
  <c r="AA34" i="8"/>
  <c r="Z35" i="8"/>
  <c r="AA35" i="8"/>
  <c r="Z36" i="8"/>
  <c r="AA36" i="8"/>
  <c r="Z37" i="8"/>
  <c r="AA37" i="8"/>
  <c r="Z38" i="8"/>
  <c r="AA38" i="8"/>
  <c r="Z39" i="8"/>
  <c r="AA39" i="8"/>
  <c r="Z40" i="8"/>
  <c r="AA40" i="8"/>
  <c r="Z41" i="8"/>
  <c r="AA41" i="8"/>
  <c r="Z42" i="8"/>
  <c r="AA42" i="8"/>
  <c r="Z43" i="8"/>
  <c r="AA43" i="8"/>
  <c r="Z44" i="8"/>
  <c r="AA44" i="8"/>
  <c r="Z45" i="8"/>
  <c r="AA45" i="8"/>
  <c r="Z46" i="8"/>
  <c r="AA46" i="8"/>
  <c r="Z47" i="8"/>
  <c r="AA47" i="8"/>
  <c r="Z48" i="8"/>
  <c r="AA48" i="8"/>
  <c r="Z49" i="8"/>
  <c r="AA49" i="8"/>
  <c r="Z50" i="8"/>
  <c r="AA50" i="8"/>
  <c r="Z51" i="8"/>
  <c r="AA51" i="8"/>
  <c r="Z52" i="8"/>
  <c r="AA52" i="8"/>
  <c r="Z53" i="8"/>
  <c r="AA53" i="8"/>
  <c r="Z54" i="8"/>
  <c r="AA54" i="8"/>
  <c r="Z55" i="8"/>
  <c r="AA55" i="8"/>
  <c r="Z56" i="8"/>
  <c r="AA56" i="8"/>
  <c r="Z57" i="8"/>
  <c r="AA57" i="8"/>
  <c r="Z58" i="8"/>
  <c r="AA58" i="8"/>
  <c r="Z59" i="8"/>
  <c r="AA59" i="8"/>
  <c r="Z60" i="8"/>
  <c r="AA60" i="8"/>
  <c r="Z61" i="8"/>
  <c r="AA61" i="8"/>
  <c r="Z62" i="8"/>
  <c r="AA62" i="8"/>
  <c r="Z63" i="8"/>
  <c r="AA63" i="8"/>
  <c r="Z64" i="8"/>
  <c r="AA64" i="8"/>
  <c r="Z65" i="8"/>
  <c r="AA65" i="8"/>
  <c r="Z66" i="8"/>
  <c r="AA66" i="8"/>
  <c r="Z67" i="8"/>
  <c r="AA67" i="8"/>
  <c r="Z68" i="8"/>
  <c r="AA68" i="8"/>
  <c r="Z69" i="8"/>
  <c r="AA69" i="8"/>
  <c r="Z70" i="8"/>
  <c r="AA70" i="8"/>
  <c r="Z71" i="8"/>
  <c r="AA71" i="8"/>
  <c r="Z72" i="8"/>
  <c r="AA72" i="8"/>
  <c r="Z73" i="8"/>
  <c r="AA73" i="8"/>
  <c r="Z74" i="8"/>
  <c r="AA74" i="8"/>
  <c r="Z75" i="8"/>
  <c r="AA75" i="8"/>
  <c r="Z76" i="8"/>
  <c r="AA76" i="8"/>
  <c r="Z77" i="8"/>
  <c r="AA77" i="8"/>
  <c r="Z78" i="8"/>
  <c r="AA78" i="8"/>
  <c r="Z79" i="8"/>
  <c r="AA79" i="8"/>
  <c r="Z80" i="8"/>
  <c r="AA80" i="8"/>
  <c r="Z81" i="8"/>
  <c r="AA81" i="8"/>
  <c r="Z82" i="8"/>
  <c r="AA82" i="8"/>
  <c r="Z83" i="8"/>
  <c r="AA83" i="8"/>
  <c r="Z84" i="8"/>
  <c r="AA84" i="8"/>
  <c r="Z85" i="8"/>
  <c r="AA85" i="8"/>
  <c r="Z86" i="8"/>
  <c r="AA86" i="8"/>
  <c r="Z87" i="8"/>
  <c r="AA87" i="8"/>
  <c r="Z88" i="8"/>
  <c r="AA88" i="8"/>
  <c r="Z89" i="8"/>
  <c r="AA89" i="8"/>
  <c r="Z90" i="8"/>
  <c r="AA90" i="8"/>
  <c r="Z91" i="8"/>
  <c r="AA91" i="8"/>
  <c r="Z92" i="8"/>
  <c r="AA92" i="8"/>
  <c r="Z93" i="8"/>
  <c r="AA93" i="8"/>
  <c r="Z94" i="8"/>
  <c r="AA94" i="8"/>
  <c r="Z95" i="8"/>
  <c r="AA95" i="8"/>
  <c r="Z96" i="8"/>
  <c r="AA96" i="8"/>
  <c r="Z97" i="8"/>
  <c r="AA97" i="8"/>
  <c r="Z98" i="8"/>
  <c r="AA98" i="8"/>
  <c r="Z99" i="8"/>
  <c r="AA99" i="8"/>
  <c r="Z100" i="8"/>
  <c r="AA100" i="8"/>
  <c r="Z101" i="8"/>
  <c r="AA101" i="8"/>
  <c r="Z102" i="8"/>
  <c r="AA102" i="8"/>
  <c r="Z103" i="8"/>
  <c r="AA103" i="8"/>
  <c r="Z104" i="8"/>
  <c r="AA104" i="8"/>
  <c r="Z105" i="8"/>
  <c r="AA105" i="8"/>
  <c r="Z106" i="8"/>
  <c r="AA106" i="8"/>
  <c r="Z107" i="8"/>
  <c r="AA107" i="8"/>
  <c r="Z108" i="8"/>
  <c r="AA108" i="8"/>
  <c r="Z109" i="8"/>
  <c r="AA109" i="8"/>
  <c r="Z110" i="8"/>
  <c r="AA110" i="8"/>
  <c r="Z111" i="8"/>
  <c r="AA111" i="8"/>
  <c r="Z112" i="8"/>
  <c r="AA112" i="8"/>
  <c r="Z113" i="8"/>
  <c r="AA113" i="8"/>
  <c r="Z114" i="8"/>
  <c r="AA114" i="8"/>
  <c r="Z115" i="8"/>
  <c r="AA115" i="8"/>
  <c r="Z116" i="8"/>
  <c r="AA116" i="8"/>
  <c r="Z117" i="8"/>
  <c r="AA117" i="8"/>
  <c r="Z118" i="8"/>
  <c r="AA118" i="8"/>
  <c r="Z119" i="8"/>
  <c r="AA119" i="8"/>
  <c r="Z120" i="8"/>
  <c r="AA120" i="8"/>
  <c r="Z121" i="8"/>
  <c r="AA121" i="8"/>
  <c r="Z122" i="8"/>
  <c r="AA122" i="8"/>
  <c r="Z123" i="8"/>
  <c r="AA123" i="8"/>
  <c r="Z124" i="8"/>
  <c r="AA124" i="8"/>
  <c r="Z125" i="8"/>
  <c r="AA125" i="8"/>
  <c r="Z126" i="8"/>
  <c r="AA126" i="8"/>
  <c r="Z127" i="8"/>
  <c r="AA127" i="8"/>
  <c r="Z128" i="8"/>
  <c r="AA128" i="8"/>
  <c r="Z129" i="8"/>
  <c r="AA129" i="8"/>
  <c r="Z130" i="8"/>
  <c r="AA130" i="8"/>
  <c r="Z131" i="8"/>
  <c r="AA131" i="8"/>
  <c r="Z132" i="8"/>
  <c r="AA132" i="8"/>
  <c r="Z133" i="8"/>
  <c r="AA133" i="8"/>
  <c r="Z134" i="8"/>
  <c r="AA134" i="8"/>
  <c r="Z135" i="8"/>
  <c r="AA135" i="8"/>
  <c r="Z136" i="8"/>
  <c r="AA136" i="8"/>
  <c r="Z137" i="8"/>
  <c r="AA137" i="8"/>
  <c r="Z138" i="8"/>
  <c r="AA138" i="8"/>
  <c r="Z139" i="8"/>
  <c r="AA139" i="8"/>
  <c r="Z140" i="8"/>
  <c r="AA140" i="8"/>
  <c r="Z141" i="8"/>
  <c r="AA141" i="8"/>
  <c r="Z142" i="8"/>
  <c r="AA142" i="8"/>
  <c r="Z143" i="8"/>
  <c r="AA143" i="8"/>
  <c r="Z144" i="8"/>
  <c r="AA144" i="8"/>
  <c r="Z145" i="8"/>
  <c r="AA145" i="8"/>
  <c r="Z146" i="8"/>
  <c r="AA146" i="8"/>
  <c r="Z147" i="8"/>
  <c r="AA147" i="8"/>
  <c r="Z148" i="8"/>
  <c r="AA148" i="8"/>
  <c r="Z149" i="8"/>
  <c r="AA149" i="8"/>
  <c r="Z150" i="8"/>
  <c r="AA150" i="8"/>
  <c r="Z151" i="8"/>
  <c r="AA151" i="8"/>
  <c r="Z152" i="8"/>
  <c r="AA152" i="8"/>
  <c r="Z153" i="8"/>
  <c r="AA153" i="8"/>
  <c r="Z154" i="8"/>
  <c r="AA154" i="8"/>
  <c r="Z155" i="8"/>
  <c r="AA155" i="8"/>
  <c r="Z156" i="8"/>
  <c r="AA156" i="8"/>
  <c r="Z157" i="8"/>
  <c r="AA157" i="8"/>
  <c r="Z158" i="8"/>
  <c r="AA158" i="8"/>
  <c r="Z159" i="8"/>
  <c r="AA159" i="8"/>
  <c r="Z160" i="8"/>
  <c r="AA160" i="8"/>
  <c r="Z161" i="8"/>
  <c r="AA161" i="8"/>
  <c r="Z162" i="8"/>
  <c r="AA162" i="8"/>
  <c r="Z163" i="8"/>
  <c r="AA163" i="8"/>
  <c r="Z164" i="8"/>
  <c r="AA164" i="8"/>
  <c r="Z165" i="8"/>
  <c r="AA165" i="8"/>
  <c r="Z166" i="8"/>
  <c r="AA166" i="8"/>
  <c r="Z167" i="8"/>
  <c r="AA167" i="8"/>
  <c r="Z168" i="8"/>
  <c r="AA168" i="8"/>
  <c r="Z169" i="8"/>
  <c r="AA169" i="8"/>
  <c r="Z170" i="8"/>
  <c r="AA170" i="8"/>
  <c r="Z171" i="8"/>
  <c r="AA171" i="8"/>
  <c r="Z172" i="8"/>
  <c r="AA172" i="8"/>
  <c r="Z173" i="8"/>
  <c r="AA173" i="8"/>
  <c r="Z174" i="8"/>
  <c r="AA174" i="8"/>
  <c r="Z175" i="8"/>
  <c r="AA175" i="8"/>
  <c r="Z176" i="8"/>
  <c r="AA176" i="8"/>
  <c r="Z177" i="8"/>
  <c r="AA177" i="8"/>
  <c r="Z178" i="8"/>
  <c r="AA178" i="8"/>
  <c r="Z179" i="8"/>
  <c r="AA179" i="8"/>
  <c r="Z180" i="8"/>
  <c r="AA180" i="8"/>
  <c r="Z181" i="8"/>
  <c r="AA181" i="8"/>
  <c r="Z182" i="8"/>
  <c r="AA182" i="8"/>
  <c r="Z183" i="8"/>
  <c r="AA183" i="8"/>
  <c r="Z184" i="8"/>
  <c r="AA184" i="8"/>
  <c r="Z185" i="8"/>
  <c r="AA185" i="8"/>
  <c r="Z186" i="8"/>
  <c r="AA186" i="8"/>
  <c r="Z187" i="8"/>
  <c r="AA187" i="8"/>
  <c r="Z188" i="8"/>
  <c r="AA188" i="8"/>
  <c r="Z189" i="8"/>
  <c r="AA189" i="8"/>
  <c r="Z190" i="8"/>
  <c r="AA190" i="8"/>
  <c r="Z191" i="8"/>
  <c r="AA191" i="8"/>
  <c r="Z192" i="8"/>
  <c r="AA192" i="8"/>
  <c r="Z193" i="8"/>
  <c r="AA193" i="8"/>
  <c r="Z194" i="8"/>
  <c r="AA194" i="8"/>
  <c r="Z195" i="8"/>
  <c r="AA195" i="8"/>
  <c r="Z196" i="8"/>
  <c r="AA196" i="8"/>
  <c r="Z197" i="8"/>
  <c r="AA197" i="8"/>
  <c r="Z198" i="8"/>
  <c r="AA198" i="8"/>
  <c r="Z199" i="8"/>
  <c r="AA199" i="8"/>
  <c r="Z200" i="8"/>
  <c r="AA200" i="8"/>
  <c r="Z201" i="8"/>
  <c r="AA201" i="8"/>
  <c r="Z202" i="8"/>
  <c r="AA202" i="8"/>
  <c r="Z203" i="8"/>
  <c r="AA203" i="8"/>
  <c r="Z204" i="8"/>
  <c r="AA204" i="8"/>
  <c r="Z205" i="8"/>
  <c r="AA205" i="8"/>
  <c r="Z206" i="8"/>
  <c r="AA206" i="8"/>
  <c r="Z207" i="8"/>
  <c r="AA207" i="8"/>
  <c r="Z208" i="8"/>
  <c r="AA208" i="8"/>
  <c r="Z209" i="8"/>
  <c r="AA209" i="8"/>
  <c r="Z210" i="8"/>
  <c r="AA210" i="8"/>
  <c r="Z211" i="8"/>
  <c r="AA211" i="8"/>
  <c r="Z212" i="8"/>
  <c r="AA212" i="8"/>
  <c r="Z213" i="8"/>
  <c r="AA213" i="8"/>
  <c r="Z214" i="8"/>
  <c r="AA214" i="8"/>
  <c r="Z215" i="8"/>
  <c r="AA215" i="8"/>
  <c r="Z216" i="8"/>
  <c r="AA216" i="8"/>
  <c r="Z217" i="8"/>
  <c r="AA217" i="8"/>
  <c r="Z218" i="8"/>
  <c r="AA218" i="8"/>
  <c r="Z219" i="8"/>
  <c r="AA219" i="8"/>
  <c r="Z220" i="8"/>
  <c r="AA220" i="8"/>
  <c r="Z221" i="8"/>
  <c r="AA221" i="8"/>
  <c r="Z222" i="8"/>
  <c r="AA222" i="8"/>
  <c r="Z223" i="8"/>
  <c r="AA223" i="8"/>
  <c r="Z224" i="8"/>
  <c r="AA224" i="8"/>
  <c r="Z225" i="8"/>
  <c r="AA225" i="8"/>
  <c r="Z226" i="8"/>
  <c r="AA226" i="8"/>
  <c r="Z227" i="8"/>
  <c r="AA227" i="8"/>
  <c r="Z228" i="8"/>
  <c r="AA228" i="8"/>
  <c r="Z229" i="8"/>
  <c r="AA229" i="8"/>
  <c r="Z230" i="8"/>
  <c r="AA230" i="8"/>
  <c r="Z231" i="8"/>
  <c r="AA231" i="8"/>
  <c r="Z232" i="8"/>
  <c r="AA232" i="8"/>
  <c r="Z233" i="8"/>
  <c r="AA233" i="8"/>
  <c r="Z234" i="8"/>
  <c r="AA234" i="8"/>
  <c r="Z235" i="8"/>
  <c r="AA235" i="8"/>
  <c r="Z236" i="8"/>
  <c r="AA236" i="8"/>
  <c r="Z237" i="8"/>
  <c r="AA237" i="8"/>
  <c r="Z238" i="8"/>
  <c r="AA238" i="8"/>
  <c r="Z239" i="8"/>
  <c r="AA239" i="8"/>
  <c r="Z240" i="8"/>
  <c r="AA240" i="8"/>
  <c r="Z241" i="8"/>
  <c r="AA241" i="8"/>
  <c r="Z242" i="8"/>
  <c r="AA242" i="8"/>
  <c r="Z243" i="8"/>
  <c r="AA243" i="8"/>
  <c r="Z244" i="8"/>
  <c r="AA244" i="8"/>
  <c r="Z245" i="8"/>
  <c r="AA245" i="8"/>
  <c r="Z246" i="8"/>
  <c r="AA246" i="8"/>
  <c r="Z247" i="8"/>
  <c r="AA247" i="8"/>
  <c r="Z248" i="8"/>
  <c r="AA248" i="8"/>
  <c r="Z249" i="8"/>
  <c r="AA249" i="8"/>
  <c r="Z250" i="8"/>
  <c r="AA250" i="8"/>
  <c r="Z251" i="8"/>
  <c r="AA251" i="8"/>
  <c r="Z252" i="8"/>
  <c r="AA252" i="8"/>
  <c r="Z253" i="8"/>
  <c r="AA253" i="8"/>
  <c r="Z254" i="8"/>
  <c r="AA254" i="8"/>
  <c r="Z255" i="8"/>
  <c r="AA255" i="8"/>
  <c r="Z256" i="8"/>
  <c r="AA256" i="8"/>
  <c r="Z257" i="8"/>
  <c r="AA257" i="8"/>
  <c r="Z258" i="8"/>
  <c r="AA258" i="8"/>
  <c r="Z259" i="8"/>
  <c r="AA259" i="8"/>
  <c r="Z260" i="8"/>
  <c r="AA260" i="8"/>
  <c r="Z261" i="8"/>
  <c r="AA261" i="8"/>
  <c r="Z262" i="8"/>
  <c r="AA262" i="8"/>
  <c r="Z263" i="8"/>
  <c r="AA263" i="8"/>
  <c r="Z264" i="8"/>
  <c r="AA264" i="8"/>
  <c r="Z265" i="8"/>
  <c r="AA265" i="8"/>
  <c r="Z266" i="8"/>
  <c r="AA266" i="8"/>
  <c r="Z267" i="8"/>
  <c r="AA267" i="8"/>
  <c r="Z268" i="8"/>
  <c r="AA268" i="8"/>
  <c r="Z269" i="8"/>
  <c r="AA269" i="8"/>
  <c r="Z270" i="8"/>
  <c r="AA270" i="8"/>
  <c r="Z271" i="8"/>
  <c r="AA271" i="8"/>
  <c r="Z272" i="8"/>
  <c r="AA272" i="8"/>
  <c r="Z273" i="8"/>
  <c r="AA273" i="8"/>
  <c r="Z274" i="8"/>
  <c r="AA274" i="8"/>
  <c r="Z275" i="8"/>
  <c r="AA275" i="8"/>
  <c r="Z276" i="8"/>
  <c r="AA276" i="8"/>
  <c r="Z277" i="8"/>
  <c r="AA277" i="8"/>
  <c r="Z278" i="8"/>
  <c r="AA278" i="8"/>
  <c r="Z279" i="8"/>
  <c r="AA279" i="8"/>
  <c r="Z280" i="8"/>
  <c r="AA280" i="8"/>
  <c r="Z281" i="8"/>
  <c r="AA281" i="8"/>
  <c r="Z282" i="8"/>
  <c r="AA282" i="8"/>
  <c r="Z283" i="8"/>
  <c r="AA283" i="8"/>
  <c r="Z284" i="8"/>
  <c r="AA284" i="8"/>
  <c r="Z285" i="8"/>
  <c r="AA285" i="8"/>
  <c r="Z286" i="8"/>
  <c r="AA286" i="8"/>
  <c r="Z287" i="8"/>
  <c r="AA287" i="8"/>
  <c r="Z288" i="8"/>
  <c r="AA288" i="8"/>
  <c r="Z289" i="8"/>
  <c r="AA289" i="8"/>
  <c r="Z290" i="8"/>
  <c r="AA290" i="8"/>
  <c r="Z291" i="8"/>
  <c r="AA291" i="8"/>
  <c r="Z292" i="8"/>
  <c r="AA292" i="8"/>
  <c r="Z293" i="8"/>
  <c r="AA293" i="8"/>
  <c r="Z294" i="8"/>
  <c r="AA294" i="8"/>
  <c r="Z295" i="8"/>
  <c r="AA295" i="8"/>
  <c r="Z296" i="8"/>
  <c r="AA296" i="8"/>
  <c r="Z297" i="8"/>
  <c r="AA297" i="8"/>
  <c r="Z298" i="8"/>
  <c r="AA298" i="8"/>
  <c r="Z299" i="8"/>
  <c r="AA299" i="8"/>
  <c r="Z300" i="8"/>
  <c r="AA300" i="8"/>
  <c r="Z301" i="8"/>
  <c r="AA301" i="8"/>
  <c r="Z302" i="8"/>
  <c r="AA302" i="8"/>
  <c r="Z303" i="8"/>
  <c r="AA303" i="8"/>
  <c r="Z304" i="8"/>
  <c r="AA304" i="8"/>
  <c r="Z305" i="8"/>
  <c r="AA305" i="8"/>
  <c r="Z306" i="8"/>
  <c r="AA306" i="8"/>
  <c r="Z307" i="8"/>
  <c r="AA307" i="8"/>
  <c r="Z308" i="8"/>
  <c r="AA308" i="8"/>
  <c r="Z309" i="8"/>
  <c r="AA309" i="8"/>
  <c r="Z310" i="8"/>
  <c r="AA310" i="8"/>
  <c r="Z311" i="8"/>
  <c r="AA311" i="8"/>
  <c r="Z312" i="8"/>
  <c r="AA312" i="8"/>
  <c r="Z313" i="8"/>
  <c r="AA313" i="8"/>
  <c r="Z314" i="8"/>
  <c r="AA314" i="8"/>
  <c r="Z315" i="8"/>
  <c r="AA315" i="8"/>
  <c r="Z316" i="8"/>
  <c r="AA316" i="8"/>
  <c r="Z317" i="8"/>
  <c r="AA317" i="8"/>
  <c r="Z318" i="8"/>
  <c r="AA318" i="8"/>
  <c r="Z319" i="8"/>
  <c r="AA319" i="8"/>
  <c r="Z320" i="8"/>
  <c r="AA320" i="8"/>
  <c r="Z321" i="8"/>
  <c r="AA321" i="8"/>
  <c r="Z322" i="8"/>
  <c r="AA322" i="8"/>
  <c r="Z323" i="8"/>
  <c r="AA323" i="8"/>
  <c r="Z324" i="8"/>
  <c r="AA324" i="8"/>
  <c r="Z325" i="8"/>
  <c r="AA325" i="8"/>
  <c r="Z326" i="8"/>
  <c r="AA326" i="8"/>
  <c r="Z327" i="8"/>
  <c r="AA327" i="8"/>
  <c r="Z328" i="8"/>
  <c r="AA328" i="8"/>
  <c r="Z329" i="8"/>
  <c r="AA329" i="8"/>
  <c r="Z330" i="8"/>
  <c r="AA330" i="8"/>
  <c r="Z331" i="8"/>
  <c r="AA331" i="8"/>
  <c r="Z332" i="8"/>
  <c r="AA332" i="8"/>
  <c r="Z333" i="8"/>
  <c r="AA333" i="8"/>
  <c r="Z334" i="8"/>
  <c r="AA334" i="8"/>
  <c r="Z335" i="8"/>
  <c r="AA335" i="8"/>
  <c r="Z336" i="8"/>
  <c r="AA336" i="8"/>
  <c r="Z337" i="8"/>
  <c r="AA337" i="8"/>
  <c r="Z338" i="8"/>
  <c r="AA338" i="8"/>
  <c r="Z339" i="8"/>
  <c r="AA339" i="8"/>
  <c r="Z340" i="8"/>
  <c r="AA340" i="8"/>
  <c r="Z341" i="8"/>
  <c r="AA341" i="8"/>
  <c r="Z342" i="8"/>
  <c r="AA342" i="8"/>
  <c r="Z343" i="8"/>
  <c r="AA343" i="8"/>
  <c r="Z344" i="8"/>
  <c r="AA344" i="8"/>
  <c r="Z345" i="8"/>
  <c r="AA345" i="8"/>
  <c r="Z346" i="8"/>
  <c r="AA346" i="8"/>
  <c r="Z347" i="8"/>
  <c r="AA347" i="8"/>
  <c r="Z348" i="8"/>
  <c r="AA348" i="8"/>
  <c r="Z9" i="9"/>
  <c r="AA9" i="9"/>
  <c r="Z10" i="9"/>
  <c r="AA10" i="9"/>
  <c r="Z11" i="9"/>
  <c r="AA11" i="9"/>
  <c r="Z12" i="9"/>
  <c r="AA12" i="9"/>
  <c r="Z13" i="9"/>
  <c r="AA13" i="9"/>
  <c r="Z14" i="9"/>
  <c r="AA14" i="9"/>
  <c r="Z15" i="9"/>
  <c r="AA15" i="9"/>
  <c r="Z16" i="9"/>
  <c r="AA16" i="9"/>
  <c r="Z17" i="9"/>
  <c r="AA17" i="9"/>
  <c r="Z18" i="9"/>
  <c r="AA18" i="9"/>
  <c r="Z19" i="9"/>
  <c r="AA19" i="9"/>
  <c r="Z20" i="9"/>
  <c r="AA20" i="9"/>
  <c r="Z21" i="9"/>
  <c r="AA21" i="9"/>
  <c r="Z22" i="9"/>
  <c r="AA22" i="9"/>
  <c r="Z23" i="9"/>
  <c r="AA23" i="9"/>
  <c r="Z24" i="9"/>
  <c r="AA24" i="9"/>
  <c r="Z25" i="9"/>
  <c r="AA25" i="9"/>
  <c r="Z26" i="9"/>
  <c r="AA26" i="9"/>
  <c r="Z27" i="9"/>
  <c r="AA27" i="9"/>
  <c r="Z28" i="9"/>
  <c r="AA28" i="9"/>
  <c r="Z29" i="9"/>
  <c r="AA29" i="9"/>
  <c r="Z30" i="9"/>
  <c r="AA30" i="9"/>
  <c r="Z31" i="9"/>
  <c r="AA31" i="9"/>
  <c r="Z32" i="9"/>
  <c r="AA32" i="9"/>
  <c r="Z33" i="9"/>
  <c r="AA33" i="9"/>
  <c r="Z34" i="9"/>
  <c r="AA34" i="9"/>
  <c r="Z35" i="9"/>
  <c r="AA35" i="9"/>
  <c r="Z36" i="9"/>
  <c r="AA36" i="9"/>
  <c r="Z37" i="9"/>
  <c r="AA37" i="9"/>
  <c r="Z38" i="9"/>
  <c r="AA38" i="9"/>
  <c r="Z39" i="9"/>
  <c r="AA39" i="9"/>
  <c r="Z40" i="9"/>
  <c r="AA40" i="9"/>
  <c r="Z41" i="9"/>
  <c r="AA41" i="9"/>
  <c r="Z42" i="9"/>
  <c r="AA42" i="9"/>
  <c r="Z43" i="9"/>
  <c r="AA43" i="9"/>
  <c r="Z44" i="9"/>
  <c r="AA44" i="9"/>
  <c r="Z45" i="9"/>
  <c r="AA45" i="9"/>
  <c r="Z46" i="9"/>
  <c r="AA46" i="9"/>
  <c r="Z47" i="9"/>
  <c r="AA47" i="9"/>
  <c r="Z48" i="9"/>
  <c r="AA48" i="9"/>
  <c r="Z49" i="9"/>
  <c r="AA49" i="9"/>
  <c r="Z50" i="9"/>
  <c r="AA50" i="9"/>
  <c r="Z51" i="9"/>
  <c r="AA51" i="9"/>
  <c r="Z52" i="9"/>
  <c r="AA52" i="9"/>
  <c r="Z53" i="9"/>
  <c r="AA53" i="9"/>
  <c r="Z54" i="9"/>
  <c r="AA54" i="9"/>
  <c r="Z55" i="9"/>
  <c r="AA55" i="9"/>
  <c r="Z56" i="9"/>
  <c r="AA56" i="9"/>
  <c r="Z57" i="9"/>
  <c r="AA57" i="9"/>
  <c r="Z58" i="9"/>
  <c r="AA58" i="9"/>
  <c r="Z59" i="9"/>
  <c r="AA59" i="9"/>
  <c r="Z60" i="9"/>
  <c r="AA60" i="9"/>
  <c r="Z61" i="9"/>
  <c r="AA61" i="9"/>
  <c r="Z62" i="9"/>
  <c r="AA62" i="9"/>
  <c r="Z63" i="9"/>
  <c r="AA63" i="9"/>
  <c r="Z64" i="9"/>
  <c r="AA64" i="9"/>
  <c r="Z65" i="9"/>
  <c r="AA65" i="9"/>
  <c r="Z66" i="9"/>
  <c r="AA66" i="9"/>
  <c r="Z67" i="9"/>
  <c r="AA67" i="9"/>
  <c r="Z68" i="9"/>
  <c r="AA68" i="9"/>
  <c r="Z69" i="9"/>
  <c r="AA69" i="9"/>
  <c r="Z70" i="9"/>
  <c r="AA70" i="9"/>
  <c r="Z71" i="9"/>
  <c r="AA71" i="9"/>
  <c r="Z72" i="9"/>
  <c r="AA72" i="9"/>
  <c r="Z73" i="9"/>
  <c r="AA73" i="9"/>
  <c r="Z74" i="9"/>
  <c r="AA74" i="9"/>
  <c r="Z75" i="9"/>
  <c r="AA75" i="9"/>
  <c r="Z76" i="9"/>
  <c r="AA76" i="9"/>
  <c r="Z77" i="9"/>
  <c r="AA77" i="9"/>
  <c r="Z78" i="9"/>
  <c r="AA78" i="9"/>
  <c r="Z79" i="9"/>
  <c r="AA79" i="9"/>
  <c r="Z80" i="9"/>
  <c r="AA80" i="9"/>
  <c r="Z81" i="9"/>
  <c r="AA81" i="9"/>
  <c r="Z82" i="9"/>
  <c r="AA82" i="9"/>
  <c r="Z83" i="9"/>
  <c r="AA83" i="9"/>
  <c r="Z84" i="9"/>
  <c r="AA84" i="9"/>
  <c r="Z85" i="9"/>
  <c r="AA85" i="9"/>
  <c r="Z86" i="9"/>
  <c r="AA86" i="9"/>
  <c r="Z87" i="9"/>
  <c r="AA87" i="9"/>
  <c r="Z88" i="9"/>
  <c r="AA88" i="9"/>
  <c r="Z89" i="9"/>
  <c r="AA89" i="9"/>
  <c r="Z90" i="9"/>
  <c r="AA90" i="9"/>
  <c r="Z91" i="9"/>
  <c r="AA91" i="9"/>
  <c r="Z92" i="9"/>
  <c r="AA92" i="9"/>
  <c r="Z93" i="9"/>
  <c r="AA93" i="9"/>
  <c r="Z94" i="9"/>
  <c r="AA94" i="9"/>
  <c r="Z95" i="9"/>
  <c r="AA95" i="9"/>
  <c r="Z96" i="9"/>
  <c r="AA96" i="9"/>
  <c r="Z97" i="9"/>
  <c r="AA97" i="9"/>
  <c r="Z98" i="9"/>
  <c r="AA98" i="9"/>
  <c r="Z99" i="9"/>
  <c r="AA99" i="9"/>
  <c r="Z100" i="9"/>
  <c r="AA100" i="9"/>
  <c r="Z101" i="9"/>
  <c r="AA101" i="9"/>
  <c r="Z102" i="9"/>
  <c r="AA102" i="9"/>
  <c r="Z103" i="9"/>
  <c r="AA103" i="9"/>
  <c r="Z104" i="9"/>
  <c r="AA104" i="9"/>
  <c r="Z105" i="9"/>
  <c r="AA105" i="9"/>
  <c r="Z106" i="9"/>
  <c r="AA106" i="9"/>
  <c r="Z107" i="9"/>
  <c r="AA107" i="9"/>
  <c r="Z108" i="9"/>
  <c r="AA108" i="9"/>
  <c r="Z109" i="9"/>
  <c r="AA109" i="9"/>
  <c r="Z110" i="9"/>
  <c r="AA110" i="9"/>
  <c r="Z111" i="9"/>
  <c r="AA111" i="9"/>
  <c r="Z112" i="9"/>
  <c r="AA112" i="9"/>
  <c r="Z113" i="9"/>
  <c r="AA113" i="9"/>
  <c r="Z114" i="9"/>
  <c r="AA114" i="9"/>
  <c r="Z115" i="9"/>
  <c r="AA115" i="9"/>
  <c r="Z116" i="9"/>
  <c r="AA116" i="9"/>
  <c r="Z117" i="9"/>
  <c r="AA117" i="9"/>
  <c r="Z118" i="9"/>
  <c r="AA118" i="9"/>
  <c r="Z119" i="9"/>
  <c r="AA119" i="9"/>
  <c r="Z120" i="9"/>
  <c r="AA120" i="9"/>
  <c r="Z121" i="9"/>
  <c r="AA121" i="9"/>
  <c r="Z122" i="9"/>
  <c r="AA122" i="9"/>
  <c r="Z123" i="9"/>
  <c r="AA123" i="9"/>
  <c r="Z124" i="9"/>
  <c r="AA124" i="9"/>
  <c r="Z125" i="9"/>
  <c r="AA125" i="9"/>
  <c r="Z126" i="9"/>
  <c r="AA126" i="9"/>
  <c r="Z127" i="9"/>
  <c r="AA127" i="9"/>
  <c r="Z128" i="9"/>
  <c r="AA128" i="9"/>
  <c r="Z129" i="9"/>
  <c r="AA129" i="9"/>
  <c r="Z130" i="9"/>
  <c r="AA130" i="9"/>
  <c r="Z131" i="9"/>
  <c r="AA131" i="9"/>
  <c r="Z132" i="9"/>
  <c r="AA132" i="9"/>
  <c r="Z133" i="9"/>
  <c r="AA133" i="9"/>
  <c r="Z134" i="9"/>
  <c r="AA134" i="9"/>
  <c r="Z135" i="9"/>
  <c r="AA135" i="9"/>
  <c r="Z136" i="9"/>
  <c r="AA136" i="9"/>
  <c r="Z137" i="9"/>
  <c r="AA137" i="9"/>
  <c r="Z138" i="9"/>
  <c r="AA138" i="9"/>
  <c r="Z139" i="9"/>
  <c r="AA139" i="9"/>
  <c r="Z140" i="9"/>
  <c r="AA140" i="9"/>
  <c r="Z141" i="9"/>
  <c r="AA141" i="9"/>
  <c r="Z142" i="9"/>
  <c r="AA142" i="9"/>
  <c r="Z143" i="9"/>
  <c r="AA143" i="9"/>
  <c r="Z144" i="9"/>
  <c r="AA144" i="9"/>
  <c r="Z145" i="9"/>
  <c r="AA145" i="9"/>
  <c r="Z146" i="9"/>
  <c r="AA146" i="9"/>
  <c r="Z147" i="9"/>
  <c r="AA147" i="9"/>
  <c r="Z148" i="9"/>
  <c r="AA148" i="9"/>
  <c r="Z149" i="9"/>
  <c r="AA149" i="9"/>
  <c r="Z150" i="9"/>
  <c r="AA150" i="9"/>
  <c r="Z151" i="9"/>
  <c r="AA151" i="9"/>
  <c r="Z152" i="9"/>
  <c r="AA152" i="9"/>
  <c r="Z153" i="9"/>
  <c r="AA153" i="9"/>
  <c r="Z154" i="9"/>
  <c r="AA154" i="9"/>
  <c r="Z155" i="9"/>
  <c r="AA155" i="9"/>
  <c r="Z156" i="9"/>
  <c r="AA156" i="9"/>
  <c r="Z157" i="9"/>
  <c r="AA157" i="9"/>
  <c r="Z158" i="9"/>
  <c r="AA158" i="9"/>
  <c r="Z159" i="9"/>
  <c r="AA159" i="9"/>
  <c r="Z160" i="9"/>
  <c r="AA160" i="9"/>
  <c r="Z161" i="9"/>
  <c r="AA161" i="9"/>
  <c r="Z162" i="9"/>
  <c r="AA162" i="9"/>
  <c r="Z163" i="9"/>
  <c r="AA163" i="9"/>
  <c r="Z164" i="9"/>
  <c r="AA164" i="9"/>
  <c r="Z165" i="9"/>
  <c r="AA165" i="9"/>
  <c r="Z166" i="9"/>
  <c r="AA166" i="9"/>
  <c r="Z167" i="9"/>
  <c r="AA167" i="9"/>
  <c r="Z168" i="9"/>
  <c r="AA168" i="9"/>
  <c r="Z169" i="9"/>
  <c r="AA169" i="9"/>
  <c r="Z170" i="9"/>
  <c r="AA170" i="9"/>
  <c r="Z171" i="9"/>
  <c r="AA171" i="9"/>
  <c r="Z172" i="9"/>
  <c r="AA172" i="9"/>
  <c r="Z173" i="9"/>
  <c r="AA173" i="9"/>
  <c r="Z174" i="9"/>
  <c r="AA174" i="9"/>
  <c r="Z175" i="9"/>
  <c r="AA175" i="9"/>
  <c r="Z176" i="9"/>
  <c r="AA176" i="9"/>
  <c r="Z177" i="9"/>
  <c r="AA177" i="9"/>
  <c r="Z178" i="9"/>
  <c r="AA178" i="9"/>
  <c r="Z179" i="9"/>
  <c r="AA179" i="9"/>
  <c r="Z180" i="9"/>
  <c r="AA180" i="9"/>
  <c r="Z181" i="9"/>
  <c r="AA181" i="9"/>
  <c r="Z182" i="9"/>
  <c r="AA182" i="9"/>
  <c r="Z183" i="9"/>
  <c r="AA183" i="9"/>
  <c r="Z184" i="9"/>
  <c r="AA184" i="9"/>
  <c r="Z185" i="9"/>
  <c r="AA185" i="9"/>
  <c r="Z186" i="9"/>
  <c r="AA186" i="9"/>
  <c r="Z187" i="9"/>
  <c r="AA187" i="9"/>
  <c r="Z188" i="9"/>
  <c r="AA188" i="9"/>
  <c r="Z189" i="9"/>
  <c r="AA189" i="9"/>
  <c r="Z190" i="9"/>
  <c r="AA190" i="9"/>
  <c r="Z191" i="9"/>
  <c r="AA191" i="9"/>
  <c r="Z192" i="9"/>
  <c r="AA192" i="9"/>
  <c r="Z193" i="9"/>
  <c r="AA193" i="9"/>
  <c r="Z194" i="9"/>
  <c r="AA194" i="9"/>
  <c r="Z195" i="9"/>
  <c r="AA195" i="9"/>
  <c r="Z196" i="9"/>
  <c r="AA196" i="9"/>
  <c r="Z197" i="9"/>
  <c r="AA197" i="9"/>
  <c r="Z198" i="9"/>
  <c r="AA198" i="9"/>
  <c r="Z199" i="9"/>
  <c r="AA199" i="9"/>
  <c r="Z200" i="9"/>
  <c r="AA200" i="9"/>
  <c r="Z201" i="9"/>
  <c r="AA201" i="9"/>
  <c r="Z202" i="9"/>
  <c r="AA202" i="9"/>
  <c r="Z203" i="9"/>
  <c r="AA203" i="9"/>
  <c r="Z204" i="9"/>
  <c r="AA204" i="9"/>
  <c r="Z205" i="9"/>
  <c r="AA205" i="9"/>
  <c r="Z206" i="9"/>
  <c r="AA206" i="9"/>
  <c r="Z207" i="9"/>
  <c r="AA207" i="9"/>
  <c r="Z208" i="9"/>
  <c r="AA208" i="9"/>
  <c r="Z209" i="9"/>
  <c r="AA209" i="9"/>
  <c r="Z210" i="9"/>
  <c r="AA210" i="9"/>
  <c r="Z211" i="9"/>
  <c r="AA211" i="9"/>
  <c r="Z212" i="9"/>
  <c r="AA212" i="9"/>
  <c r="Z213" i="9"/>
  <c r="AA213" i="9"/>
  <c r="Z214" i="9"/>
  <c r="AA214" i="9"/>
  <c r="Z215" i="9"/>
  <c r="AA215" i="9"/>
  <c r="Z216" i="9"/>
  <c r="AA216" i="9"/>
  <c r="Z217" i="9"/>
  <c r="AA217" i="9"/>
  <c r="Z218" i="9"/>
  <c r="AA218" i="9"/>
  <c r="Z219" i="9"/>
  <c r="AA219" i="9"/>
  <c r="Z220" i="9"/>
  <c r="AA220" i="9"/>
  <c r="Z221" i="9"/>
  <c r="AA221" i="9"/>
  <c r="Z222" i="9"/>
  <c r="AA222" i="9"/>
  <c r="Z223" i="9"/>
  <c r="AA223" i="9"/>
  <c r="Z224" i="9"/>
  <c r="AA224" i="9"/>
  <c r="Z225" i="9"/>
  <c r="AA225" i="9"/>
  <c r="Z226" i="9"/>
  <c r="AA226" i="9"/>
  <c r="Z227" i="9"/>
  <c r="AA227" i="9"/>
  <c r="Z228" i="9"/>
  <c r="AA228" i="9"/>
  <c r="Z229" i="9"/>
  <c r="AA229" i="9"/>
  <c r="Z230" i="9"/>
  <c r="AA230" i="9"/>
  <c r="Z231" i="9"/>
  <c r="AA231" i="9"/>
  <c r="Z232" i="9"/>
  <c r="AA232" i="9"/>
  <c r="Z233" i="9"/>
  <c r="AA233" i="9"/>
  <c r="Z234" i="9"/>
  <c r="AA234" i="9"/>
  <c r="Z235" i="9"/>
  <c r="AA235" i="9"/>
  <c r="Z236" i="9"/>
  <c r="AA236" i="9"/>
  <c r="Z237" i="9"/>
  <c r="AA237" i="9"/>
  <c r="Z238" i="9"/>
  <c r="AA238" i="9"/>
  <c r="Z239" i="9"/>
  <c r="AA239" i="9"/>
  <c r="Z240" i="9"/>
  <c r="AA240" i="9"/>
  <c r="Z241" i="9"/>
  <c r="AA241" i="9"/>
  <c r="Z242" i="9"/>
  <c r="AA242" i="9"/>
  <c r="Z243" i="9"/>
  <c r="AA243" i="9"/>
  <c r="Z244" i="9"/>
  <c r="AA244" i="9"/>
  <c r="Z245" i="9"/>
  <c r="AA245" i="9"/>
  <c r="Z246" i="9"/>
  <c r="AA246" i="9"/>
  <c r="Z247" i="9"/>
  <c r="AA247" i="9"/>
  <c r="Z248" i="9"/>
  <c r="AA248" i="9"/>
  <c r="Z249" i="9"/>
  <c r="AA249" i="9"/>
  <c r="Z250" i="9"/>
  <c r="AA250" i="9"/>
  <c r="Z251" i="9"/>
  <c r="AA251" i="9"/>
  <c r="Z252" i="9"/>
  <c r="AA252" i="9"/>
  <c r="Z253" i="9"/>
  <c r="AA253" i="9"/>
  <c r="Z254" i="9"/>
  <c r="AA254" i="9"/>
  <c r="Z255" i="9"/>
  <c r="AA255" i="9"/>
  <c r="Z256" i="9"/>
  <c r="AA256" i="9"/>
  <c r="Z257" i="9"/>
  <c r="AA257" i="9"/>
  <c r="Z258" i="9"/>
  <c r="AA258" i="9"/>
  <c r="Z259" i="9"/>
  <c r="AA259" i="9"/>
  <c r="Z260" i="9"/>
  <c r="AA260" i="9"/>
  <c r="Z261" i="9"/>
  <c r="AA261" i="9"/>
  <c r="Z262" i="9"/>
  <c r="AA262" i="9"/>
  <c r="Z263" i="9"/>
  <c r="AA263" i="9"/>
  <c r="Z264" i="9"/>
  <c r="AA264" i="9"/>
  <c r="Z265" i="9"/>
  <c r="AA265" i="9"/>
  <c r="Z266" i="9"/>
  <c r="AA266" i="9"/>
  <c r="Z267" i="9"/>
  <c r="AA267" i="9"/>
  <c r="Z268" i="9"/>
  <c r="AA268" i="9"/>
  <c r="Z269" i="9"/>
  <c r="AA269" i="9"/>
  <c r="Z270" i="9"/>
  <c r="AA270" i="9"/>
  <c r="Z271" i="9"/>
  <c r="AA271" i="9"/>
  <c r="Z272" i="9"/>
  <c r="AA272" i="9"/>
  <c r="Z273" i="9"/>
  <c r="AA273" i="9"/>
  <c r="Z274" i="9"/>
  <c r="AA274" i="9"/>
  <c r="Z275" i="9"/>
  <c r="AA275" i="9"/>
  <c r="Z276" i="9"/>
  <c r="AA276" i="9"/>
  <c r="Z277" i="9"/>
  <c r="AA277" i="9"/>
  <c r="Z278" i="9"/>
  <c r="AA278" i="9"/>
  <c r="Z279" i="9"/>
  <c r="AA279" i="9"/>
  <c r="Z280" i="9"/>
  <c r="AA280" i="9"/>
  <c r="Z281" i="9"/>
  <c r="AA281" i="9"/>
  <c r="Z282" i="9"/>
  <c r="AA282" i="9"/>
  <c r="Z283" i="9"/>
  <c r="AA283" i="9"/>
  <c r="Z284" i="9"/>
  <c r="AA284" i="9"/>
  <c r="Z285" i="9"/>
  <c r="AA285" i="9"/>
  <c r="Z286" i="9"/>
  <c r="AA286" i="9"/>
  <c r="Z287" i="9"/>
  <c r="AA287" i="9"/>
  <c r="Z288" i="9"/>
  <c r="AA288" i="9"/>
  <c r="Z289" i="9"/>
  <c r="AA289" i="9"/>
  <c r="Z290" i="9"/>
  <c r="AA290" i="9"/>
  <c r="Z291" i="9"/>
  <c r="AA291" i="9"/>
  <c r="Z292" i="9"/>
  <c r="AA292" i="9"/>
  <c r="Z293" i="9"/>
  <c r="AA293" i="9"/>
  <c r="Z294" i="9"/>
  <c r="AA294" i="9"/>
  <c r="Z295" i="9"/>
  <c r="AA295" i="9"/>
  <c r="Z296" i="9"/>
  <c r="AA296" i="9"/>
  <c r="Z297" i="9"/>
  <c r="AA297" i="9"/>
  <c r="Z298" i="9"/>
  <c r="AA298" i="9"/>
  <c r="Z299" i="9"/>
  <c r="AA299" i="9"/>
  <c r="Z300" i="9"/>
  <c r="AA300" i="9"/>
  <c r="Z301" i="9"/>
  <c r="AA301" i="9"/>
  <c r="Z302" i="9"/>
  <c r="AA302" i="9"/>
  <c r="Z303" i="9"/>
  <c r="AA303" i="9"/>
  <c r="Z304" i="9"/>
  <c r="AA304" i="9"/>
  <c r="Z305" i="9"/>
  <c r="AA305" i="9"/>
  <c r="Z306" i="9"/>
  <c r="AA306" i="9"/>
  <c r="Z307" i="9"/>
  <c r="AA307" i="9"/>
  <c r="Z308" i="9"/>
  <c r="AA308" i="9"/>
  <c r="Z309" i="9"/>
  <c r="AA309" i="9"/>
  <c r="Z310" i="9"/>
  <c r="AA310" i="9"/>
  <c r="Z311" i="9"/>
  <c r="AA311" i="9"/>
  <c r="Z312" i="9"/>
  <c r="AA312" i="9"/>
  <c r="Z313" i="9"/>
  <c r="AA313" i="9"/>
  <c r="Z314" i="9"/>
  <c r="AA314" i="9"/>
  <c r="Z315" i="9"/>
  <c r="AA315" i="9"/>
  <c r="Z316" i="9"/>
  <c r="AA316" i="9"/>
  <c r="Z317" i="9"/>
  <c r="AA317" i="9"/>
  <c r="Z318" i="9"/>
  <c r="AA318" i="9"/>
  <c r="Z319" i="9"/>
  <c r="AA319" i="9"/>
  <c r="Z320" i="9"/>
  <c r="AA320" i="9"/>
  <c r="Z321" i="9"/>
  <c r="AA321" i="9"/>
  <c r="Z322" i="9"/>
  <c r="AA322" i="9"/>
  <c r="Z323" i="9"/>
  <c r="AA323" i="9"/>
  <c r="Z324" i="9"/>
  <c r="AA324" i="9"/>
  <c r="Z325" i="9"/>
  <c r="AA325" i="9"/>
  <c r="Z326" i="9"/>
  <c r="AA326" i="9"/>
  <c r="Z327" i="9"/>
  <c r="AA327" i="9"/>
  <c r="Z328" i="9"/>
  <c r="AA328" i="9"/>
  <c r="Z329" i="9"/>
  <c r="AA329" i="9"/>
  <c r="Z330" i="9"/>
  <c r="AA330" i="9"/>
  <c r="Z331" i="9"/>
  <c r="AA331" i="9"/>
  <c r="Z332" i="9"/>
  <c r="AA332" i="9"/>
  <c r="Z333" i="9"/>
  <c r="AA333" i="9"/>
  <c r="Z334" i="9"/>
  <c r="AA334" i="9"/>
  <c r="Z335" i="9"/>
  <c r="AA335" i="9"/>
  <c r="Z336" i="9"/>
  <c r="AA336" i="9"/>
  <c r="Z337" i="9"/>
  <c r="AA337" i="9"/>
  <c r="Z338" i="9"/>
  <c r="AA338" i="9"/>
  <c r="Z339" i="9"/>
  <c r="AA339" i="9"/>
  <c r="Z340" i="9"/>
  <c r="AA340" i="9"/>
  <c r="Z341" i="9"/>
  <c r="AA341" i="9"/>
  <c r="Z342" i="9"/>
  <c r="AA342" i="9"/>
  <c r="Z343" i="9"/>
  <c r="AA343" i="9"/>
  <c r="Z344" i="9"/>
  <c r="AA344" i="9"/>
  <c r="Z345" i="9"/>
  <c r="AA345" i="9"/>
  <c r="Z346" i="9"/>
  <c r="AA346" i="9"/>
  <c r="Z347" i="9"/>
  <c r="AA347" i="9"/>
  <c r="Z348" i="9"/>
  <c r="AA348" i="9"/>
  <c r="Z9" i="10"/>
  <c r="AA9" i="10"/>
  <c r="Z10" i="10"/>
  <c r="AA10" i="10"/>
  <c r="Z11" i="10"/>
  <c r="AA11" i="10"/>
  <c r="Z12" i="10"/>
  <c r="AA12" i="10"/>
  <c r="Z13" i="10"/>
  <c r="AA13" i="10"/>
  <c r="Z14" i="10"/>
  <c r="AA14" i="10"/>
  <c r="Z15" i="10"/>
  <c r="AA15" i="10"/>
  <c r="Z16" i="10"/>
  <c r="AA16" i="10"/>
  <c r="Z17" i="10"/>
  <c r="AA17" i="10"/>
  <c r="Z18" i="10"/>
  <c r="AA18" i="10"/>
  <c r="Z19" i="10"/>
  <c r="AA19" i="10"/>
  <c r="Z20" i="10"/>
  <c r="AA20" i="10"/>
  <c r="Z21" i="10"/>
  <c r="AA21" i="10"/>
  <c r="Z22" i="10"/>
  <c r="AA22" i="10"/>
  <c r="Z23" i="10"/>
  <c r="AA23" i="10"/>
  <c r="Z24" i="10"/>
  <c r="AA24" i="10"/>
  <c r="Z25" i="10"/>
  <c r="AA25" i="10"/>
  <c r="Z26" i="10"/>
  <c r="AA26" i="10"/>
  <c r="Z27" i="10"/>
  <c r="AA27" i="10"/>
  <c r="Z28" i="10"/>
  <c r="AA28" i="10"/>
  <c r="Z29" i="10"/>
  <c r="AA29" i="10"/>
  <c r="Z30" i="10"/>
  <c r="AA30" i="10"/>
  <c r="Z31" i="10"/>
  <c r="AA31" i="10"/>
  <c r="Z32" i="10"/>
  <c r="AA32" i="10"/>
  <c r="Z33" i="10"/>
  <c r="AA33" i="10"/>
  <c r="Z34" i="10"/>
  <c r="AA34" i="10"/>
  <c r="Z35" i="10"/>
  <c r="AA35" i="10"/>
  <c r="Z36" i="10"/>
  <c r="AA36" i="10"/>
  <c r="Z37" i="10"/>
  <c r="AA37" i="10"/>
  <c r="Z38" i="10"/>
  <c r="AA38" i="10"/>
  <c r="Z39" i="10"/>
  <c r="AA39" i="10"/>
  <c r="Z40" i="10"/>
  <c r="AA40" i="10"/>
  <c r="Z41" i="10"/>
  <c r="AA41" i="10"/>
  <c r="Z42" i="10"/>
  <c r="AA42" i="10"/>
  <c r="Z43" i="10"/>
  <c r="AA43" i="10"/>
  <c r="Z44" i="10"/>
  <c r="AA44" i="10"/>
  <c r="Z45" i="10"/>
  <c r="AA45" i="10"/>
  <c r="Z46" i="10"/>
  <c r="AA46" i="10"/>
  <c r="Z47" i="10"/>
  <c r="AA47" i="10"/>
  <c r="Z48" i="10"/>
  <c r="AA48" i="10"/>
  <c r="Z49" i="10"/>
  <c r="AA49" i="10"/>
  <c r="Z50" i="10"/>
  <c r="AA50" i="10"/>
  <c r="Z51" i="10"/>
  <c r="AA51" i="10"/>
  <c r="Z52" i="10"/>
  <c r="AA52" i="10"/>
  <c r="Z53" i="10"/>
  <c r="AA53" i="10"/>
  <c r="Z54" i="10"/>
  <c r="AA54" i="10"/>
  <c r="Z55" i="10"/>
  <c r="AA55" i="10"/>
  <c r="Z56" i="10"/>
  <c r="AA56" i="10"/>
  <c r="Z57" i="10"/>
  <c r="AA57" i="10"/>
  <c r="Z58" i="10"/>
  <c r="AA58" i="10"/>
  <c r="Z59" i="10"/>
  <c r="AA59" i="10"/>
  <c r="Z60" i="10"/>
  <c r="AA60" i="10"/>
  <c r="Z61" i="10"/>
  <c r="AA61" i="10"/>
  <c r="Z62" i="10"/>
  <c r="AA62" i="10"/>
  <c r="Z63" i="10"/>
  <c r="AA63" i="10"/>
  <c r="Z64" i="10"/>
  <c r="AA64" i="10"/>
  <c r="Z65" i="10"/>
  <c r="AA65" i="10"/>
  <c r="Z66" i="10"/>
  <c r="AA66" i="10"/>
  <c r="Z67" i="10"/>
  <c r="AA67" i="10"/>
  <c r="Z68" i="10"/>
  <c r="AA68" i="10"/>
  <c r="Z69" i="10"/>
  <c r="AA69" i="10"/>
  <c r="Z70" i="10"/>
  <c r="AA70" i="10"/>
  <c r="Z71" i="10"/>
  <c r="AA71" i="10"/>
  <c r="Z72" i="10"/>
  <c r="AA72" i="10"/>
  <c r="Z73" i="10"/>
  <c r="AA73" i="10"/>
  <c r="Z74" i="10"/>
  <c r="AA74" i="10"/>
  <c r="Z75" i="10"/>
  <c r="AA75" i="10"/>
  <c r="Z76" i="10"/>
  <c r="AA76" i="10"/>
  <c r="Z77" i="10"/>
  <c r="AA77" i="10"/>
  <c r="Z78" i="10"/>
  <c r="AA78" i="10"/>
  <c r="Z79" i="10"/>
  <c r="AA79" i="10"/>
  <c r="Z80" i="10"/>
  <c r="AA80" i="10"/>
  <c r="Z81" i="10"/>
  <c r="AA81" i="10"/>
  <c r="Z82" i="10"/>
  <c r="AA82" i="10"/>
  <c r="Z83" i="10"/>
  <c r="AA83" i="10"/>
  <c r="Z84" i="10"/>
  <c r="AA84" i="10"/>
  <c r="Z85" i="10"/>
  <c r="AA85" i="10"/>
  <c r="Z86" i="10"/>
  <c r="AA86" i="10"/>
  <c r="Z87" i="10"/>
  <c r="AA87" i="10"/>
  <c r="Z88" i="10"/>
  <c r="AA88" i="10"/>
  <c r="Z89" i="10"/>
  <c r="AA89" i="10"/>
  <c r="Z90" i="10"/>
  <c r="AA90" i="10"/>
  <c r="Z91" i="10"/>
  <c r="AA91" i="10"/>
  <c r="Z92" i="10"/>
  <c r="AA92" i="10"/>
  <c r="Z93" i="10"/>
  <c r="AA93" i="10"/>
  <c r="Z94" i="10"/>
  <c r="AA94" i="10"/>
  <c r="Z95" i="10"/>
  <c r="AA95" i="10"/>
  <c r="Z96" i="10"/>
  <c r="AA96" i="10"/>
  <c r="Z97" i="10"/>
  <c r="AA97" i="10"/>
  <c r="Z98" i="10"/>
  <c r="AA98" i="10"/>
  <c r="Z99" i="10"/>
  <c r="AA99" i="10"/>
  <c r="Z100" i="10"/>
  <c r="AA100" i="10"/>
  <c r="Z101" i="10"/>
  <c r="AA101" i="10"/>
  <c r="Z102" i="10"/>
  <c r="AA102" i="10"/>
  <c r="Z103" i="10"/>
  <c r="AA103" i="10"/>
  <c r="Z104" i="10"/>
  <c r="AA104" i="10"/>
  <c r="Z105" i="10"/>
  <c r="AA105" i="10"/>
  <c r="Z106" i="10"/>
  <c r="AA106" i="10"/>
  <c r="Z107" i="10"/>
  <c r="AA107" i="10"/>
  <c r="Z108" i="10"/>
  <c r="AA108" i="10"/>
  <c r="Z109" i="10"/>
  <c r="AA109" i="10"/>
  <c r="Z110" i="10"/>
  <c r="AA110" i="10"/>
  <c r="Z111" i="10"/>
  <c r="AA111" i="10"/>
  <c r="Z112" i="10"/>
  <c r="AA112" i="10"/>
  <c r="Z113" i="10"/>
  <c r="AA113" i="10"/>
  <c r="Z114" i="10"/>
  <c r="AA114" i="10"/>
  <c r="Z115" i="10"/>
  <c r="AA115" i="10"/>
  <c r="Z116" i="10"/>
  <c r="AA116" i="10"/>
  <c r="Z117" i="10"/>
  <c r="AA117" i="10"/>
  <c r="Z118" i="10"/>
  <c r="AA118" i="10"/>
  <c r="Z119" i="10"/>
  <c r="AA119" i="10"/>
  <c r="Z120" i="10"/>
  <c r="AA120" i="10"/>
  <c r="Z121" i="10"/>
  <c r="AA121" i="10"/>
  <c r="Z122" i="10"/>
  <c r="AA122" i="10"/>
  <c r="Z123" i="10"/>
  <c r="AA123" i="10"/>
  <c r="Z124" i="10"/>
  <c r="AA124" i="10"/>
  <c r="Z125" i="10"/>
  <c r="AA125" i="10"/>
  <c r="Z126" i="10"/>
  <c r="AA126" i="10"/>
  <c r="Z127" i="10"/>
  <c r="AA127" i="10"/>
  <c r="Z128" i="10"/>
  <c r="AA128" i="10"/>
  <c r="Z129" i="10"/>
  <c r="AA129" i="10"/>
  <c r="Z130" i="10"/>
  <c r="AA130" i="10"/>
  <c r="Z131" i="10"/>
  <c r="AA131" i="10"/>
  <c r="Z132" i="10"/>
  <c r="AA132" i="10"/>
  <c r="Z133" i="10"/>
  <c r="AA133" i="10"/>
  <c r="Z134" i="10"/>
  <c r="AA134" i="10"/>
  <c r="Z135" i="10"/>
  <c r="AA135" i="10"/>
  <c r="Z136" i="10"/>
  <c r="AA136" i="10"/>
  <c r="Z137" i="10"/>
  <c r="AA137" i="10"/>
  <c r="Z138" i="10"/>
  <c r="AA138" i="10"/>
  <c r="Z139" i="10"/>
  <c r="AA139" i="10"/>
  <c r="Z140" i="10"/>
  <c r="AA140" i="10"/>
  <c r="Z141" i="10"/>
  <c r="AA141" i="10"/>
  <c r="Z142" i="10"/>
  <c r="AA142" i="10"/>
  <c r="Z143" i="10"/>
  <c r="AA143" i="10"/>
  <c r="Z144" i="10"/>
  <c r="AA144" i="10"/>
  <c r="Z145" i="10"/>
  <c r="AA145" i="10"/>
  <c r="Z146" i="10"/>
  <c r="AA146" i="10"/>
  <c r="Z147" i="10"/>
  <c r="AA147" i="10"/>
  <c r="Z148" i="10"/>
  <c r="AA148" i="10"/>
  <c r="Z149" i="10"/>
  <c r="AA149" i="10"/>
  <c r="Z150" i="10"/>
  <c r="AA150" i="10"/>
  <c r="Z151" i="10"/>
  <c r="AA151" i="10"/>
  <c r="Z152" i="10"/>
  <c r="AA152" i="10"/>
  <c r="Z153" i="10"/>
  <c r="AA153" i="10"/>
  <c r="Z154" i="10"/>
  <c r="AA154" i="10"/>
  <c r="Z155" i="10"/>
  <c r="AA155" i="10"/>
  <c r="Z156" i="10"/>
  <c r="AA156" i="10"/>
  <c r="Z157" i="10"/>
  <c r="AA157" i="10"/>
  <c r="Z158" i="10"/>
  <c r="AA158" i="10"/>
  <c r="Z159" i="10"/>
  <c r="AA159" i="10"/>
  <c r="Z160" i="10"/>
  <c r="AA160" i="10"/>
  <c r="Z161" i="10"/>
  <c r="AA161" i="10"/>
  <c r="Z162" i="10"/>
  <c r="AA162" i="10"/>
  <c r="Z163" i="10"/>
  <c r="AA163" i="10"/>
  <c r="Z164" i="10"/>
  <c r="AA164" i="10"/>
  <c r="Z165" i="10"/>
  <c r="AA165" i="10"/>
  <c r="Z166" i="10"/>
  <c r="AA166" i="10"/>
  <c r="Z167" i="10"/>
  <c r="AA167" i="10"/>
  <c r="Z168" i="10"/>
  <c r="AA168" i="10"/>
  <c r="Z169" i="10"/>
  <c r="AA169" i="10"/>
  <c r="Z170" i="10"/>
  <c r="AA170" i="10"/>
  <c r="Z171" i="10"/>
  <c r="AA171" i="10"/>
  <c r="Z172" i="10"/>
  <c r="AA172" i="10"/>
  <c r="Z173" i="10"/>
  <c r="AA173" i="10"/>
  <c r="Z174" i="10"/>
  <c r="AA174" i="10"/>
  <c r="Z175" i="10"/>
  <c r="AA175" i="10"/>
  <c r="Z176" i="10"/>
  <c r="AA176" i="10"/>
  <c r="Z177" i="10"/>
  <c r="AA177" i="10"/>
  <c r="Z178" i="10"/>
  <c r="AA178" i="10"/>
  <c r="Z179" i="10"/>
  <c r="AA179" i="10"/>
  <c r="Z180" i="10"/>
  <c r="AA180" i="10"/>
  <c r="Z181" i="10"/>
  <c r="AA181" i="10"/>
  <c r="Z182" i="10"/>
  <c r="AA182" i="10"/>
  <c r="Z183" i="10"/>
  <c r="AA183" i="10"/>
  <c r="Z184" i="10"/>
  <c r="AA184" i="10"/>
  <c r="Z185" i="10"/>
  <c r="AA185" i="10"/>
  <c r="Z186" i="10"/>
  <c r="AA186" i="10"/>
  <c r="Z187" i="10"/>
  <c r="AA187" i="10"/>
  <c r="Z188" i="10"/>
  <c r="AA188" i="10"/>
  <c r="Z189" i="10"/>
  <c r="AA189" i="10"/>
  <c r="Z190" i="10"/>
  <c r="AA190" i="10"/>
  <c r="Z191" i="10"/>
  <c r="AA191" i="10"/>
  <c r="Z192" i="10"/>
  <c r="AA192" i="10"/>
  <c r="Z193" i="10"/>
  <c r="AA193" i="10"/>
  <c r="Z194" i="10"/>
  <c r="AA194" i="10"/>
  <c r="Z195" i="10"/>
  <c r="AA195" i="10"/>
  <c r="Z196" i="10"/>
  <c r="AA196" i="10"/>
  <c r="Z197" i="10"/>
  <c r="AA197" i="10"/>
  <c r="Z198" i="10"/>
  <c r="AA198" i="10"/>
  <c r="Z199" i="10"/>
  <c r="AA199" i="10"/>
  <c r="Z200" i="10"/>
  <c r="AA200" i="10"/>
  <c r="Z201" i="10"/>
  <c r="AA201" i="10"/>
  <c r="Z202" i="10"/>
  <c r="AA202" i="10"/>
  <c r="Z203" i="10"/>
  <c r="AA203" i="10"/>
  <c r="Z204" i="10"/>
  <c r="AA204" i="10"/>
  <c r="Z205" i="10"/>
  <c r="AA205" i="10"/>
  <c r="Z206" i="10"/>
  <c r="AA206" i="10"/>
  <c r="Z207" i="10"/>
  <c r="AA207" i="10"/>
  <c r="Z208" i="10"/>
  <c r="AA208" i="10"/>
  <c r="Z209" i="10"/>
  <c r="AA209" i="10"/>
  <c r="Z210" i="10"/>
  <c r="AA210" i="10"/>
  <c r="Z211" i="10"/>
  <c r="AA211" i="10"/>
  <c r="Z212" i="10"/>
  <c r="AA212" i="10"/>
  <c r="Z213" i="10"/>
  <c r="AA213" i="10"/>
  <c r="Z214" i="10"/>
  <c r="AA214" i="10"/>
  <c r="Z215" i="10"/>
  <c r="AA215" i="10"/>
  <c r="Z216" i="10"/>
  <c r="AA216" i="10"/>
  <c r="Z217" i="10"/>
  <c r="AA217" i="10"/>
  <c r="Z218" i="10"/>
  <c r="AA218" i="10"/>
  <c r="Z219" i="10"/>
  <c r="AA219" i="10"/>
  <c r="Z220" i="10"/>
  <c r="AA220" i="10"/>
  <c r="Z221" i="10"/>
  <c r="AA221" i="10"/>
  <c r="Z222" i="10"/>
  <c r="AA222" i="10"/>
  <c r="Z223" i="10"/>
  <c r="AA223" i="10"/>
  <c r="Z224" i="10"/>
  <c r="AA224" i="10"/>
  <c r="Z225" i="10"/>
  <c r="AA225" i="10"/>
  <c r="Z226" i="10"/>
  <c r="AA226" i="10"/>
  <c r="Z227" i="10"/>
  <c r="AA227" i="10"/>
  <c r="Z228" i="10"/>
  <c r="AA228" i="10"/>
  <c r="Z229" i="10"/>
  <c r="AA229" i="10"/>
  <c r="Z230" i="10"/>
  <c r="AA230" i="10"/>
  <c r="Z231" i="10"/>
  <c r="AA231" i="10"/>
  <c r="Z232" i="10"/>
  <c r="AA232" i="10"/>
  <c r="Z233" i="10"/>
  <c r="AA233" i="10"/>
  <c r="Z234" i="10"/>
  <c r="AA234" i="10"/>
  <c r="Z235" i="10"/>
  <c r="AA235" i="10"/>
  <c r="Z236" i="10"/>
  <c r="AA236" i="10"/>
  <c r="Z237" i="10"/>
  <c r="AA237" i="10"/>
  <c r="Z238" i="10"/>
  <c r="AA238" i="10"/>
  <c r="Z239" i="10"/>
  <c r="AA239" i="10"/>
  <c r="Z240" i="10"/>
  <c r="AA240" i="10"/>
  <c r="Z241" i="10"/>
  <c r="AA241" i="10"/>
  <c r="Z242" i="10"/>
  <c r="AA242" i="10"/>
  <c r="Z243" i="10"/>
  <c r="AA243" i="10"/>
  <c r="Z244" i="10"/>
  <c r="AA244" i="10"/>
  <c r="Z245" i="10"/>
  <c r="AA245" i="10"/>
  <c r="Z246" i="10"/>
  <c r="AA246" i="10"/>
  <c r="Z247" i="10"/>
  <c r="AA247" i="10"/>
  <c r="Z248" i="10"/>
  <c r="AA248" i="10"/>
  <c r="Z249" i="10"/>
  <c r="AA249" i="10"/>
  <c r="Z250" i="10"/>
  <c r="AA250" i="10"/>
  <c r="Z251" i="10"/>
  <c r="AA251" i="10"/>
  <c r="Z252" i="10"/>
  <c r="AA252" i="10"/>
  <c r="Z253" i="10"/>
  <c r="AA253" i="10"/>
  <c r="Z254" i="10"/>
  <c r="AA254" i="10"/>
  <c r="Z255" i="10"/>
  <c r="AA255" i="10"/>
  <c r="Z256" i="10"/>
  <c r="AA256" i="10"/>
  <c r="Z257" i="10"/>
  <c r="AA257" i="10"/>
  <c r="Z258" i="10"/>
  <c r="AA258" i="10"/>
  <c r="Z259" i="10"/>
  <c r="AA259" i="10"/>
  <c r="Z260" i="10"/>
  <c r="AA260" i="10"/>
  <c r="Z261" i="10"/>
  <c r="AA261" i="10"/>
  <c r="Z262" i="10"/>
  <c r="AA262" i="10"/>
  <c r="Z263" i="10"/>
  <c r="AA263" i="10"/>
  <c r="Z264" i="10"/>
  <c r="AA264" i="10"/>
  <c r="Z265" i="10"/>
  <c r="AA265" i="10"/>
  <c r="Z266" i="10"/>
  <c r="AA266" i="10"/>
  <c r="Z267" i="10"/>
  <c r="AA267" i="10"/>
  <c r="Z268" i="10"/>
  <c r="AA268" i="10"/>
  <c r="Z269" i="10"/>
  <c r="AA269" i="10"/>
  <c r="Z270" i="10"/>
  <c r="AA270" i="10"/>
  <c r="Z271" i="10"/>
  <c r="AA271" i="10"/>
  <c r="Z272" i="10"/>
  <c r="AA272" i="10"/>
  <c r="Z273" i="10"/>
  <c r="AA273" i="10"/>
  <c r="Z274" i="10"/>
  <c r="AA274" i="10"/>
  <c r="Z275" i="10"/>
  <c r="AA275" i="10"/>
  <c r="Z276" i="10"/>
  <c r="AA276" i="10"/>
  <c r="Z277" i="10"/>
  <c r="AA277" i="10"/>
  <c r="Z278" i="10"/>
  <c r="AA278" i="10"/>
  <c r="Z279" i="10"/>
  <c r="AA279" i="10"/>
  <c r="Z280" i="10"/>
  <c r="AA280" i="10"/>
  <c r="Z281" i="10"/>
  <c r="AA281" i="10"/>
  <c r="Z282" i="10"/>
  <c r="AA282" i="10"/>
  <c r="Z283" i="10"/>
  <c r="AA283" i="10"/>
  <c r="Z284" i="10"/>
  <c r="AA284" i="10"/>
  <c r="Z285" i="10"/>
  <c r="AA285" i="10"/>
  <c r="Z286" i="10"/>
  <c r="AA286" i="10"/>
  <c r="Z287" i="10"/>
  <c r="AA287" i="10"/>
  <c r="Z288" i="10"/>
  <c r="AA288" i="10"/>
  <c r="Z289" i="10"/>
  <c r="AA289" i="10"/>
  <c r="Z290" i="10"/>
  <c r="AA290" i="10"/>
  <c r="Z291" i="10"/>
  <c r="AA291" i="10"/>
  <c r="Z292" i="10"/>
  <c r="AA292" i="10"/>
  <c r="Z293" i="10"/>
  <c r="AA293" i="10"/>
  <c r="Z294" i="10"/>
  <c r="AA294" i="10"/>
  <c r="Z295" i="10"/>
  <c r="AA295" i="10"/>
  <c r="Z296" i="10"/>
  <c r="AA296" i="10"/>
  <c r="Z297" i="10"/>
  <c r="AA297" i="10"/>
  <c r="Z298" i="10"/>
  <c r="AA298" i="10"/>
  <c r="Z299" i="10"/>
  <c r="AA299" i="10"/>
  <c r="Z300" i="10"/>
  <c r="AA300" i="10"/>
  <c r="Z301" i="10"/>
  <c r="AA301" i="10"/>
  <c r="Z302" i="10"/>
  <c r="AA302" i="10"/>
  <c r="Z303" i="10"/>
  <c r="AA303" i="10"/>
  <c r="Z304" i="10"/>
  <c r="AA304" i="10"/>
  <c r="Z305" i="10"/>
  <c r="AA305" i="10"/>
  <c r="Z306" i="10"/>
  <c r="AA306" i="10"/>
  <c r="Z307" i="10"/>
  <c r="AA307" i="10"/>
  <c r="Z308" i="10"/>
  <c r="AA308" i="10"/>
  <c r="Z309" i="10"/>
  <c r="AA309" i="10"/>
  <c r="Z310" i="10"/>
  <c r="AA310" i="10"/>
  <c r="Z311" i="10"/>
  <c r="AA311" i="10"/>
  <c r="Z312" i="10"/>
  <c r="AA312" i="10"/>
  <c r="Z313" i="10"/>
  <c r="AA313" i="10"/>
  <c r="Z314" i="10"/>
  <c r="AA314" i="10"/>
  <c r="Z315" i="10"/>
  <c r="AA315" i="10"/>
  <c r="Z316" i="10"/>
  <c r="AA316" i="10"/>
  <c r="Z317" i="10"/>
  <c r="AA317" i="10"/>
  <c r="Z318" i="10"/>
  <c r="AA318" i="10"/>
  <c r="Z319" i="10"/>
  <c r="AA319" i="10"/>
  <c r="Z320" i="10"/>
  <c r="AA320" i="10"/>
  <c r="Z321" i="10"/>
  <c r="AA321" i="10"/>
  <c r="Z322" i="10"/>
  <c r="AA322" i="10"/>
  <c r="Z323" i="10"/>
  <c r="AA323" i="10"/>
  <c r="Z324" i="10"/>
  <c r="AA324" i="10"/>
  <c r="Z325" i="10"/>
  <c r="AA325" i="10"/>
  <c r="Z326" i="10"/>
  <c r="AA326" i="10"/>
  <c r="Z327" i="10"/>
  <c r="AA327" i="10"/>
  <c r="Z328" i="10"/>
  <c r="AA328" i="10"/>
  <c r="Z329" i="10"/>
  <c r="AA329" i="10"/>
  <c r="Z330" i="10"/>
  <c r="AA330" i="10"/>
  <c r="Z331" i="10"/>
  <c r="AA331" i="10"/>
  <c r="Z332" i="10"/>
  <c r="AA332" i="10"/>
  <c r="Z333" i="10"/>
  <c r="AA333" i="10"/>
  <c r="Z334" i="10"/>
  <c r="AA334" i="10"/>
  <c r="Z335" i="10"/>
  <c r="AA335" i="10"/>
  <c r="Z336" i="10"/>
  <c r="AA336" i="10"/>
  <c r="Z337" i="10"/>
  <c r="AA337" i="10"/>
  <c r="Z338" i="10"/>
  <c r="AA338" i="10"/>
  <c r="Z339" i="10"/>
  <c r="AA339" i="10"/>
  <c r="Z340" i="10"/>
  <c r="AA340" i="10"/>
  <c r="Z341" i="10"/>
  <c r="AA341" i="10"/>
  <c r="Z342" i="10"/>
  <c r="AA342" i="10"/>
  <c r="Z343" i="10"/>
  <c r="AA343" i="10"/>
  <c r="Z344" i="10"/>
  <c r="AA344" i="10"/>
  <c r="Z345" i="10"/>
  <c r="AA345" i="10"/>
  <c r="Z346" i="10"/>
  <c r="AA346" i="10"/>
  <c r="Z347" i="10"/>
  <c r="AA347" i="10"/>
  <c r="Z348" i="10"/>
  <c r="AA348" i="10"/>
  <c r="Z9" i="11"/>
  <c r="AA9" i="11"/>
  <c r="Z10" i="11"/>
  <c r="AA10" i="11"/>
  <c r="Z11" i="11"/>
  <c r="AA11" i="11"/>
  <c r="Z12" i="11"/>
  <c r="AA12" i="11"/>
  <c r="Z13" i="11"/>
  <c r="AA13" i="11"/>
  <c r="Z14" i="11"/>
  <c r="AA14" i="11"/>
  <c r="Z15" i="11"/>
  <c r="AA15" i="11"/>
  <c r="Z16" i="11"/>
  <c r="AA16" i="11"/>
  <c r="Z17" i="11"/>
  <c r="AA17" i="11"/>
  <c r="Z18" i="11"/>
  <c r="AA18" i="11"/>
  <c r="Z19" i="11"/>
  <c r="AA19" i="11"/>
  <c r="Z20" i="11"/>
  <c r="AA20" i="11"/>
  <c r="Z21" i="11"/>
  <c r="AA21" i="11"/>
  <c r="Z22" i="11"/>
  <c r="AA22" i="11"/>
  <c r="Z23" i="11"/>
  <c r="AA23" i="11"/>
  <c r="Z24" i="11"/>
  <c r="AA24" i="11"/>
  <c r="Z25" i="11"/>
  <c r="AA25" i="11"/>
  <c r="Z26" i="11"/>
  <c r="AA26" i="11"/>
  <c r="Z27" i="11"/>
  <c r="AA27" i="11"/>
  <c r="Z28" i="11"/>
  <c r="AA28" i="11"/>
  <c r="Z29" i="11"/>
  <c r="AA29" i="11"/>
  <c r="Z30" i="11"/>
  <c r="AA30" i="11"/>
  <c r="Z31" i="11"/>
  <c r="AA31" i="11"/>
  <c r="Z32" i="11"/>
  <c r="AA32" i="11"/>
  <c r="Z33" i="11"/>
  <c r="AA33" i="11"/>
  <c r="Z34" i="11"/>
  <c r="AA34" i="11"/>
  <c r="Z35" i="11"/>
  <c r="AA35" i="11"/>
  <c r="Z36" i="11"/>
  <c r="AA36" i="11"/>
  <c r="Z37" i="11"/>
  <c r="AA37" i="11"/>
  <c r="Z38" i="11"/>
  <c r="AA38" i="11"/>
  <c r="Z39" i="11"/>
  <c r="AA39" i="11"/>
  <c r="Z40" i="11"/>
  <c r="AA40" i="11"/>
  <c r="Z41" i="11"/>
  <c r="AA41" i="11"/>
  <c r="Z42" i="11"/>
  <c r="AA42" i="11"/>
  <c r="Z43" i="11"/>
  <c r="AA43" i="11"/>
  <c r="Z44" i="11"/>
  <c r="AA44" i="11"/>
  <c r="Z45" i="11"/>
  <c r="AA45" i="11"/>
  <c r="Z46" i="11"/>
  <c r="AA46" i="11"/>
  <c r="Z47" i="11"/>
  <c r="AA47" i="11"/>
  <c r="Z48" i="11"/>
  <c r="AA48" i="11"/>
  <c r="Z49" i="11"/>
  <c r="AA49" i="11"/>
  <c r="Z50" i="11"/>
  <c r="AA50" i="11"/>
  <c r="Z51" i="11"/>
  <c r="AA51" i="11"/>
  <c r="Z52" i="11"/>
  <c r="AA52" i="11"/>
  <c r="Z53" i="11"/>
  <c r="AA53" i="11"/>
  <c r="Z54" i="11"/>
  <c r="AA54" i="11"/>
  <c r="Z55" i="11"/>
  <c r="AA55" i="11"/>
  <c r="Z56" i="11"/>
  <c r="AA56" i="11"/>
  <c r="Z57" i="11"/>
  <c r="AA57" i="11"/>
  <c r="Z58" i="11"/>
  <c r="AA58" i="11"/>
  <c r="Z59" i="11"/>
  <c r="AA59" i="11"/>
  <c r="Z60" i="11"/>
  <c r="AA60" i="11"/>
  <c r="Z61" i="11"/>
  <c r="AA61" i="11"/>
  <c r="Z62" i="11"/>
  <c r="AA62" i="11"/>
  <c r="Z63" i="11"/>
  <c r="AA63" i="11"/>
  <c r="Z64" i="11"/>
  <c r="AA64" i="11"/>
  <c r="Z65" i="11"/>
  <c r="AA65" i="11"/>
  <c r="Z66" i="11"/>
  <c r="AA66" i="11"/>
  <c r="Z67" i="11"/>
  <c r="AA67" i="11"/>
  <c r="Z68" i="11"/>
  <c r="AA68" i="11"/>
  <c r="Z69" i="11"/>
  <c r="AA69" i="11"/>
  <c r="Z70" i="11"/>
  <c r="AA70" i="11"/>
  <c r="Z71" i="11"/>
  <c r="AA71" i="11"/>
  <c r="Z72" i="11"/>
  <c r="AA72" i="11"/>
  <c r="Z73" i="11"/>
  <c r="AA73" i="11"/>
  <c r="Z74" i="11"/>
  <c r="AA74" i="11"/>
  <c r="Z75" i="11"/>
  <c r="AA75" i="11"/>
  <c r="Z76" i="11"/>
  <c r="AA76" i="11"/>
  <c r="Z77" i="11"/>
  <c r="AA77" i="11"/>
  <c r="Z78" i="11"/>
  <c r="AA78" i="11"/>
  <c r="Z79" i="11"/>
  <c r="AA79" i="11"/>
  <c r="Z80" i="11"/>
  <c r="AA80" i="11"/>
  <c r="Z81" i="11"/>
  <c r="AA81" i="11"/>
  <c r="Z82" i="11"/>
  <c r="AA82" i="11"/>
  <c r="Z83" i="11"/>
  <c r="AA83" i="11"/>
  <c r="Z84" i="11"/>
  <c r="AA84" i="11"/>
  <c r="Z85" i="11"/>
  <c r="AA85" i="11"/>
  <c r="Z86" i="11"/>
  <c r="AA86" i="11"/>
  <c r="Z87" i="11"/>
  <c r="AA87" i="11"/>
  <c r="Z88" i="11"/>
  <c r="AA88" i="11"/>
  <c r="Z89" i="11"/>
  <c r="AA89" i="11"/>
  <c r="Z90" i="11"/>
  <c r="AA90" i="11"/>
  <c r="Z91" i="11"/>
  <c r="AA91" i="11"/>
  <c r="Z92" i="11"/>
  <c r="AA92" i="11"/>
  <c r="Z93" i="11"/>
  <c r="AA93" i="11"/>
  <c r="Z94" i="11"/>
  <c r="AA94" i="11"/>
  <c r="Z95" i="11"/>
  <c r="AA95" i="11"/>
  <c r="Z96" i="11"/>
  <c r="AA96" i="11"/>
  <c r="Z97" i="11"/>
  <c r="AA97" i="11"/>
  <c r="Z98" i="11"/>
  <c r="AA98" i="11"/>
  <c r="Z99" i="11"/>
  <c r="AA99" i="11"/>
  <c r="Z100" i="11"/>
  <c r="AA100" i="11"/>
  <c r="Z101" i="11"/>
  <c r="AA101" i="11"/>
  <c r="Z102" i="11"/>
  <c r="AA102" i="11"/>
  <c r="Z103" i="11"/>
  <c r="AA103" i="11"/>
  <c r="Z104" i="11"/>
  <c r="AA104" i="11"/>
  <c r="Z105" i="11"/>
  <c r="AA105" i="11"/>
  <c r="Z106" i="11"/>
  <c r="AA106" i="11"/>
  <c r="Z107" i="11"/>
  <c r="AA107" i="11"/>
  <c r="Z108" i="11"/>
  <c r="AA108" i="11"/>
  <c r="Z109" i="11"/>
  <c r="AA109" i="11"/>
  <c r="Z110" i="11"/>
  <c r="AA110" i="11"/>
  <c r="Z111" i="11"/>
  <c r="AA111" i="11"/>
  <c r="Z112" i="11"/>
  <c r="AA112" i="11"/>
  <c r="Z113" i="11"/>
  <c r="AA113" i="11"/>
  <c r="Z114" i="11"/>
  <c r="AA114" i="11"/>
  <c r="Z115" i="11"/>
  <c r="AA115" i="11"/>
  <c r="Z116" i="11"/>
  <c r="AA116" i="11"/>
  <c r="Z117" i="11"/>
  <c r="AA117" i="11"/>
  <c r="Z118" i="11"/>
  <c r="AA118" i="11"/>
  <c r="Z119" i="11"/>
  <c r="AA119" i="11"/>
  <c r="Z120" i="11"/>
  <c r="AA120" i="11"/>
  <c r="Z121" i="11"/>
  <c r="AA121" i="11"/>
  <c r="Z122" i="11"/>
  <c r="AA122" i="11"/>
  <c r="Z123" i="11"/>
  <c r="AA123" i="11"/>
  <c r="Z124" i="11"/>
  <c r="AA124" i="11"/>
  <c r="Z125" i="11"/>
  <c r="AA125" i="11"/>
  <c r="Z126" i="11"/>
  <c r="AA126" i="11"/>
  <c r="Z127" i="11"/>
  <c r="AA127" i="11"/>
  <c r="Z128" i="11"/>
  <c r="AA128" i="11"/>
  <c r="Z129" i="11"/>
  <c r="AA129" i="11"/>
  <c r="Z130" i="11"/>
  <c r="AA130" i="11"/>
  <c r="Z131" i="11"/>
  <c r="AA131" i="11"/>
  <c r="Z132" i="11"/>
  <c r="AA132" i="11"/>
  <c r="Z133" i="11"/>
  <c r="AA133" i="11"/>
  <c r="Z134" i="11"/>
  <c r="AA134" i="11"/>
  <c r="Z135" i="11"/>
  <c r="AA135" i="11"/>
  <c r="Z136" i="11"/>
  <c r="AA136" i="11"/>
  <c r="Z137" i="11"/>
  <c r="AA137" i="11"/>
  <c r="Z138" i="11"/>
  <c r="AA138" i="11"/>
  <c r="Z139" i="11"/>
  <c r="AA139" i="11"/>
  <c r="Z140" i="11"/>
  <c r="AA140" i="11"/>
  <c r="Z141" i="11"/>
  <c r="AA141" i="11"/>
  <c r="Z142" i="11"/>
  <c r="AA142" i="11"/>
  <c r="Z143" i="11"/>
  <c r="AA143" i="11"/>
  <c r="Z144" i="11"/>
  <c r="AA144" i="11"/>
  <c r="Z145" i="11"/>
  <c r="AA145" i="11"/>
  <c r="Z146" i="11"/>
  <c r="AA146" i="11"/>
  <c r="Z147" i="11"/>
  <c r="AA147" i="11"/>
  <c r="Z148" i="11"/>
  <c r="AA148" i="11"/>
  <c r="Z149" i="11"/>
  <c r="AA149" i="11"/>
  <c r="Z150" i="11"/>
  <c r="AA150" i="11"/>
  <c r="Z151" i="11"/>
  <c r="AA151" i="11"/>
  <c r="Z152" i="11"/>
  <c r="AA152" i="11"/>
  <c r="Z153" i="11"/>
  <c r="AA153" i="11"/>
  <c r="Z154" i="11"/>
  <c r="AA154" i="11"/>
  <c r="Z155" i="11"/>
  <c r="AA155" i="11"/>
  <c r="Z156" i="11"/>
  <c r="AA156" i="11"/>
  <c r="Z157" i="11"/>
  <c r="AA157" i="11"/>
  <c r="Z158" i="11"/>
  <c r="AA158" i="11"/>
  <c r="Z159" i="11"/>
  <c r="AA159" i="11"/>
  <c r="Z160" i="11"/>
  <c r="AA160" i="11"/>
  <c r="Z161" i="11"/>
  <c r="AA161" i="11"/>
  <c r="Z162" i="11"/>
  <c r="AA162" i="11"/>
  <c r="Z163" i="11"/>
  <c r="AA163" i="11"/>
  <c r="Z164" i="11"/>
  <c r="AA164" i="11"/>
  <c r="Z165" i="11"/>
  <c r="AA165" i="11"/>
  <c r="Z166" i="11"/>
  <c r="AA166" i="11"/>
  <c r="Z167" i="11"/>
  <c r="AA167" i="11"/>
  <c r="Z168" i="11"/>
  <c r="AA168" i="11"/>
  <c r="Z169" i="11"/>
  <c r="AA169" i="11"/>
  <c r="Z170" i="11"/>
  <c r="AA170" i="11"/>
  <c r="Z171" i="11"/>
  <c r="AA171" i="11"/>
  <c r="Z172" i="11"/>
  <c r="AA172" i="11"/>
  <c r="Z173" i="11"/>
  <c r="AA173" i="11"/>
  <c r="Z174" i="11"/>
  <c r="AA174" i="11"/>
  <c r="Z175" i="11"/>
  <c r="AA175" i="11"/>
  <c r="Z176" i="11"/>
  <c r="AA176" i="11"/>
  <c r="Z177" i="11"/>
  <c r="AA177" i="11"/>
  <c r="Z178" i="11"/>
  <c r="AA178" i="11"/>
  <c r="Z179" i="11"/>
  <c r="AA179" i="11"/>
  <c r="Z180" i="11"/>
  <c r="AA180" i="11"/>
  <c r="Z181" i="11"/>
  <c r="AA181" i="11"/>
  <c r="Z182" i="11"/>
  <c r="AA182" i="11"/>
  <c r="Z183" i="11"/>
  <c r="AA183" i="11"/>
  <c r="Z184" i="11"/>
  <c r="AA184" i="11"/>
  <c r="Z185" i="11"/>
  <c r="AA185" i="11"/>
  <c r="Z186" i="11"/>
  <c r="AA186" i="11"/>
  <c r="Z187" i="11"/>
  <c r="AA187" i="11"/>
  <c r="Z188" i="11"/>
  <c r="AA188" i="11"/>
  <c r="Z189" i="11"/>
  <c r="AA189" i="11"/>
  <c r="Z190" i="11"/>
  <c r="AA190" i="11"/>
  <c r="Z191" i="11"/>
  <c r="AA191" i="11"/>
  <c r="Z192" i="11"/>
  <c r="AA192" i="11"/>
  <c r="Z193" i="11"/>
  <c r="AA193" i="11"/>
  <c r="Z194" i="11"/>
  <c r="AA194" i="11"/>
  <c r="Z195" i="11"/>
  <c r="AA195" i="11"/>
  <c r="Z196" i="11"/>
  <c r="AA196" i="11"/>
  <c r="Z197" i="11"/>
  <c r="AA197" i="11"/>
  <c r="Z198" i="11"/>
  <c r="AA198" i="11"/>
  <c r="Z199" i="11"/>
  <c r="AA199" i="11"/>
  <c r="Z200" i="11"/>
  <c r="AA200" i="11"/>
  <c r="Z201" i="11"/>
  <c r="AA201" i="11"/>
  <c r="Z202" i="11"/>
  <c r="AA202" i="11"/>
  <c r="Z203" i="11"/>
  <c r="AA203" i="11"/>
  <c r="Z204" i="11"/>
  <c r="AA204" i="11"/>
  <c r="Z205" i="11"/>
  <c r="AA205" i="11"/>
  <c r="Z206" i="11"/>
  <c r="AA206" i="11"/>
  <c r="Z207" i="11"/>
  <c r="AA207" i="11"/>
  <c r="Z208" i="11"/>
  <c r="AA208" i="11"/>
  <c r="Z209" i="11"/>
  <c r="AA209" i="11"/>
  <c r="Z210" i="11"/>
  <c r="AA210" i="11"/>
  <c r="Z211" i="11"/>
  <c r="AA211" i="11"/>
  <c r="Z212" i="11"/>
  <c r="AA212" i="11"/>
  <c r="Z213" i="11"/>
  <c r="AA213" i="11"/>
  <c r="Z214" i="11"/>
  <c r="AA214" i="11"/>
  <c r="Z215" i="11"/>
  <c r="AA215" i="11"/>
  <c r="Z216" i="11"/>
  <c r="AA216" i="11"/>
  <c r="Z217" i="11"/>
  <c r="AA217" i="11"/>
  <c r="Z218" i="11"/>
  <c r="AA218" i="11"/>
  <c r="Z219" i="11"/>
  <c r="AA219" i="11"/>
  <c r="Z220" i="11"/>
  <c r="AA220" i="11"/>
  <c r="Z221" i="11"/>
  <c r="AA221" i="11"/>
  <c r="Z222" i="11"/>
  <c r="AA222" i="11"/>
  <c r="Z223" i="11"/>
  <c r="AA223" i="11"/>
  <c r="Z224" i="11"/>
  <c r="AA224" i="11"/>
  <c r="Z225" i="11"/>
  <c r="AA225" i="11"/>
  <c r="Z226" i="11"/>
  <c r="AA226" i="11"/>
  <c r="Z227" i="11"/>
  <c r="AA227" i="11"/>
  <c r="Z228" i="11"/>
  <c r="AA228" i="11"/>
  <c r="Z229" i="11"/>
  <c r="AA229" i="11"/>
  <c r="Z230" i="11"/>
  <c r="AA230" i="11"/>
  <c r="Z231" i="11"/>
  <c r="AA231" i="11"/>
  <c r="Z232" i="11"/>
  <c r="AA232" i="11"/>
  <c r="Z233" i="11"/>
  <c r="AA233" i="11"/>
  <c r="Z234" i="11"/>
  <c r="AA234" i="11"/>
  <c r="Z235" i="11"/>
  <c r="AA235" i="11"/>
  <c r="Z236" i="11"/>
  <c r="AA236" i="11"/>
  <c r="Z237" i="11"/>
  <c r="AA237" i="11"/>
  <c r="Z238" i="11"/>
  <c r="AA238" i="11"/>
  <c r="Z239" i="11"/>
  <c r="AA239" i="11"/>
  <c r="Z240" i="11"/>
  <c r="AA240" i="11"/>
  <c r="Z241" i="11"/>
  <c r="AA241" i="11"/>
  <c r="Z242" i="11"/>
  <c r="AA242" i="11"/>
  <c r="Z243" i="11"/>
  <c r="AA243" i="11"/>
  <c r="Z244" i="11"/>
  <c r="AA244" i="11"/>
  <c r="Z245" i="11"/>
  <c r="AA245" i="11"/>
  <c r="Z246" i="11"/>
  <c r="AA246" i="11"/>
  <c r="Z247" i="11"/>
  <c r="AA247" i="11"/>
  <c r="Z248" i="11"/>
  <c r="AA248" i="11"/>
  <c r="Z249" i="11"/>
  <c r="AA249" i="11"/>
  <c r="Z250" i="11"/>
  <c r="AA250" i="11"/>
  <c r="Z251" i="11"/>
  <c r="AA251" i="11"/>
  <c r="Z252" i="11"/>
  <c r="AA252" i="11"/>
  <c r="Z253" i="11"/>
  <c r="AA253" i="11"/>
  <c r="Z254" i="11"/>
  <c r="AA254" i="11"/>
  <c r="Z255" i="11"/>
  <c r="AA255" i="11"/>
  <c r="Z256" i="11"/>
  <c r="AA256" i="11"/>
  <c r="Z257" i="11"/>
  <c r="AA257" i="11"/>
  <c r="Z258" i="11"/>
  <c r="AA258" i="11"/>
  <c r="Z259" i="11"/>
  <c r="AA259" i="11"/>
  <c r="Z260" i="11"/>
  <c r="AA260" i="11"/>
  <c r="Z261" i="11"/>
  <c r="AA261" i="11"/>
  <c r="Z262" i="11"/>
  <c r="AA262" i="11"/>
  <c r="Z263" i="11"/>
  <c r="AA263" i="11"/>
  <c r="Z264" i="11"/>
  <c r="AA264" i="11"/>
  <c r="Z265" i="11"/>
  <c r="AA265" i="11"/>
  <c r="Z266" i="11"/>
  <c r="AA266" i="11"/>
  <c r="Z267" i="11"/>
  <c r="AA267" i="11"/>
  <c r="Z268" i="11"/>
  <c r="AA268" i="11"/>
  <c r="Z269" i="11"/>
  <c r="AA269" i="11"/>
  <c r="Z270" i="11"/>
  <c r="AA270" i="11"/>
  <c r="Z271" i="11"/>
  <c r="AA271" i="11"/>
  <c r="Z272" i="11"/>
  <c r="AA272" i="11"/>
  <c r="Z273" i="11"/>
  <c r="AA273" i="11"/>
  <c r="Z274" i="11"/>
  <c r="AA274" i="11"/>
  <c r="Z275" i="11"/>
  <c r="AA275" i="11"/>
  <c r="Z276" i="11"/>
  <c r="AA276" i="11"/>
  <c r="Z277" i="11"/>
  <c r="AA277" i="11"/>
  <c r="Z278" i="11"/>
  <c r="AA278" i="11"/>
  <c r="Z279" i="11"/>
  <c r="AA279" i="11"/>
  <c r="Z280" i="11"/>
  <c r="AA280" i="11"/>
  <c r="Z281" i="11"/>
  <c r="AA281" i="11"/>
  <c r="Z282" i="11"/>
  <c r="AA282" i="11"/>
  <c r="Z283" i="11"/>
  <c r="AA283" i="11"/>
  <c r="Z284" i="11"/>
  <c r="AA284" i="11"/>
  <c r="Z285" i="11"/>
  <c r="AA285" i="11"/>
  <c r="Z286" i="11"/>
  <c r="AA286" i="11"/>
  <c r="Z287" i="11"/>
  <c r="AA287" i="11"/>
  <c r="Z288" i="11"/>
  <c r="AA288" i="11"/>
  <c r="Z289" i="11"/>
  <c r="AA289" i="11"/>
  <c r="Z290" i="11"/>
  <c r="AA290" i="11"/>
  <c r="Z291" i="11"/>
  <c r="AA291" i="11"/>
  <c r="Z292" i="11"/>
  <c r="AA292" i="11"/>
  <c r="Z293" i="11"/>
  <c r="AA293" i="11"/>
  <c r="Z294" i="11"/>
  <c r="AA294" i="11"/>
  <c r="Z295" i="11"/>
  <c r="AA295" i="11"/>
  <c r="Z296" i="11"/>
  <c r="AA296" i="11"/>
  <c r="Z297" i="11"/>
  <c r="AA297" i="11"/>
  <c r="Z298" i="11"/>
  <c r="AA298" i="11"/>
  <c r="Z299" i="11"/>
  <c r="AA299" i="11"/>
  <c r="Z300" i="11"/>
  <c r="AA300" i="11"/>
  <c r="Z301" i="11"/>
  <c r="AA301" i="11"/>
  <c r="Z302" i="11"/>
  <c r="AA302" i="11"/>
  <c r="Z303" i="11"/>
  <c r="AA303" i="11"/>
  <c r="Z304" i="11"/>
  <c r="AA304" i="11"/>
  <c r="Z305" i="11"/>
  <c r="AA305" i="11"/>
  <c r="Z306" i="11"/>
  <c r="AA306" i="11"/>
  <c r="Z307" i="11"/>
  <c r="AA307" i="11"/>
  <c r="Z308" i="11"/>
  <c r="AA308" i="11"/>
  <c r="Z309" i="11"/>
  <c r="AA309" i="11"/>
  <c r="Z310" i="11"/>
  <c r="AA310" i="11"/>
  <c r="Z311" i="11"/>
  <c r="AA311" i="11"/>
  <c r="Z312" i="11"/>
  <c r="AA312" i="11"/>
  <c r="Z313" i="11"/>
  <c r="AA313" i="11"/>
  <c r="Z314" i="11"/>
  <c r="AA314" i="11"/>
  <c r="Z315" i="11"/>
  <c r="AA315" i="11"/>
  <c r="Z316" i="11"/>
  <c r="AA316" i="11"/>
  <c r="Z317" i="11"/>
  <c r="AA317" i="11"/>
  <c r="Z318" i="11"/>
  <c r="AA318" i="11"/>
  <c r="Z319" i="11"/>
  <c r="AA319" i="11"/>
  <c r="Z320" i="11"/>
  <c r="AA320" i="11"/>
  <c r="Z321" i="11"/>
  <c r="AA321" i="11"/>
  <c r="Z322" i="11"/>
  <c r="AA322" i="11"/>
  <c r="Z323" i="11"/>
  <c r="AA323" i="11"/>
  <c r="Z324" i="11"/>
  <c r="AA324" i="11"/>
  <c r="Z325" i="11"/>
  <c r="AA325" i="11"/>
  <c r="Z326" i="11"/>
  <c r="AA326" i="11"/>
  <c r="Z327" i="11"/>
  <c r="AA327" i="11"/>
  <c r="Z328" i="11"/>
  <c r="AA328" i="11"/>
  <c r="Z329" i="11"/>
  <c r="AA329" i="11"/>
  <c r="Z330" i="11"/>
  <c r="AA330" i="11"/>
  <c r="Z331" i="11"/>
  <c r="AA331" i="11"/>
  <c r="Z332" i="11"/>
  <c r="AA332" i="11"/>
  <c r="Z333" i="11"/>
  <c r="AA333" i="11"/>
  <c r="Z334" i="11"/>
  <c r="AA334" i="11"/>
  <c r="Z335" i="11"/>
  <c r="AA335" i="11"/>
  <c r="Z336" i="11"/>
  <c r="AA336" i="11"/>
  <c r="Z337" i="11"/>
  <c r="AA337" i="11"/>
  <c r="Z338" i="11"/>
  <c r="AA338" i="11"/>
  <c r="Z339" i="11"/>
  <c r="AA339" i="11"/>
  <c r="Z340" i="11"/>
  <c r="AA340" i="11"/>
  <c r="Z341" i="11"/>
  <c r="AA341" i="11"/>
  <c r="Z342" i="11"/>
  <c r="AA342" i="11"/>
  <c r="Z343" i="11"/>
  <c r="AA343" i="11"/>
  <c r="Z344" i="11"/>
  <c r="AA344" i="11"/>
  <c r="Z345" i="11"/>
  <c r="AA345" i="11"/>
  <c r="Z346" i="11"/>
  <c r="AA346" i="11"/>
  <c r="Z347" i="11"/>
  <c r="AA347" i="11"/>
  <c r="Z348" i="11"/>
  <c r="AA348" i="11"/>
  <c r="Z9" i="12"/>
  <c r="AA9" i="12"/>
  <c r="Z10" i="12"/>
  <c r="AA10" i="12"/>
  <c r="Z11" i="12"/>
  <c r="AA11" i="12"/>
  <c r="Z12" i="12"/>
  <c r="AA12" i="12"/>
  <c r="Z13" i="12"/>
  <c r="AA13" i="12"/>
  <c r="Z14" i="12"/>
  <c r="AA14" i="12"/>
  <c r="Z15" i="12"/>
  <c r="AA15" i="12"/>
  <c r="Z16" i="12"/>
  <c r="AA16" i="12"/>
  <c r="Z17" i="12"/>
  <c r="AA17" i="12"/>
  <c r="Z18" i="12"/>
  <c r="AA18" i="12"/>
  <c r="Z19" i="12"/>
  <c r="AA19" i="12"/>
  <c r="Z20" i="12"/>
  <c r="AA20" i="12"/>
  <c r="Z21" i="12"/>
  <c r="AA21" i="12"/>
  <c r="Z22" i="12"/>
  <c r="AA22" i="12"/>
  <c r="Z23" i="12"/>
  <c r="AA23" i="12"/>
  <c r="Z24" i="12"/>
  <c r="AA24" i="12"/>
  <c r="Z25" i="12"/>
  <c r="AA25" i="12"/>
  <c r="Z26" i="12"/>
  <c r="AA26" i="12"/>
  <c r="Z27" i="12"/>
  <c r="AA27" i="12"/>
  <c r="Z28" i="12"/>
  <c r="AA28" i="12"/>
  <c r="Z29" i="12"/>
  <c r="AA29" i="12"/>
  <c r="Z30" i="12"/>
  <c r="AA30" i="12"/>
  <c r="Z31" i="12"/>
  <c r="AA31" i="12"/>
  <c r="Z32" i="12"/>
  <c r="AA32" i="12"/>
  <c r="Z33" i="12"/>
  <c r="AA33" i="12"/>
  <c r="Z34" i="12"/>
  <c r="AA34" i="12"/>
  <c r="Z35" i="12"/>
  <c r="AA35" i="12"/>
  <c r="Z36" i="12"/>
  <c r="AA36" i="12"/>
  <c r="Z37" i="12"/>
  <c r="AA37" i="12"/>
  <c r="Z38" i="12"/>
  <c r="AA38" i="12"/>
  <c r="Z39" i="12"/>
  <c r="AA39" i="12"/>
  <c r="Z40" i="12"/>
  <c r="AA40" i="12"/>
  <c r="Z41" i="12"/>
  <c r="AA41" i="12"/>
  <c r="Z42" i="12"/>
  <c r="AA42" i="12"/>
  <c r="Z43" i="12"/>
  <c r="AA43" i="12"/>
  <c r="Z44" i="12"/>
  <c r="AA44" i="12"/>
  <c r="Z45" i="12"/>
  <c r="AA45" i="12"/>
  <c r="Z46" i="12"/>
  <c r="AA46" i="12"/>
  <c r="Z47" i="12"/>
  <c r="AA47" i="12"/>
  <c r="Z48" i="12"/>
  <c r="AA48" i="12"/>
  <c r="Z49" i="12"/>
  <c r="AA49" i="12"/>
  <c r="Z50" i="12"/>
  <c r="AA50" i="12"/>
  <c r="Z51" i="12"/>
  <c r="AA51" i="12"/>
  <c r="Z52" i="12"/>
  <c r="AA52" i="12"/>
  <c r="Z53" i="12"/>
  <c r="AA53" i="12"/>
  <c r="Z54" i="12"/>
  <c r="AA54" i="12"/>
  <c r="Z55" i="12"/>
  <c r="AA55" i="12"/>
  <c r="Z56" i="12"/>
  <c r="AA56" i="12"/>
  <c r="Z57" i="12"/>
  <c r="AA57" i="12"/>
  <c r="Z58" i="12"/>
  <c r="AA58" i="12"/>
  <c r="Z59" i="12"/>
  <c r="AA59" i="12"/>
  <c r="Z60" i="12"/>
  <c r="AA60" i="12"/>
  <c r="Z61" i="12"/>
  <c r="AA61" i="12"/>
  <c r="Z62" i="12"/>
  <c r="AA62" i="12"/>
  <c r="Z63" i="12"/>
  <c r="AA63" i="12"/>
  <c r="Z64" i="12"/>
  <c r="AA64" i="12"/>
  <c r="Z65" i="12"/>
  <c r="AA65" i="12"/>
  <c r="Z66" i="12"/>
  <c r="AA66" i="12"/>
  <c r="Z67" i="12"/>
  <c r="AA67" i="12"/>
  <c r="Z68" i="12"/>
  <c r="AA68" i="12"/>
  <c r="Z69" i="12"/>
  <c r="AA69" i="12"/>
  <c r="Z70" i="12"/>
  <c r="AA70" i="12"/>
  <c r="Z71" i="12"/>
  <c r="AA71" i="12"/>
  <c r="Z72" i="12"/>
  <c r="AA72" i="12"/>
  <c r="Z73" i="12"/>
  <c r="AA73" i="12"/>
  <c r="Z74" i="12"/>
  <c r="AA74" i="12"/>
  <c r="Z75" i="12"/>
  <c r="AA75" i="12"/>
  <c r="Z76" i="12"/>
  <c r="AA76" i="12"/>
  <c r="Z77" i="12"/>
  <c r="AA77" i="12"/>
  <c r="Z78" i="12"/>
  <c r="AA78" i="12"/>
  <c r="Z79" i="12"/>
  <c r="AA79" i="12"/>
  <c r="Z80" i="12"/>
  <c r="AA80" i="12"/>
  <c r="Z81" i="12"/>
  <c r="AA81" i="12"/>
  <c r="Z82" i="12"/>
  <c r="AA82" i="12"/>
  <c r="Z83" i="12"/>
  <c r="AA83" i="12"/>
  <c r="Z84" i="12"/>
  <c r="AA84" i="12"/>
  <c r="Z85" i="12"/>
  <c r="AA85" i="12"/>
  <c r="Z86" i="12"/>
  <c r="AA86" i="12"/>
  <c r="Z87" i="12"/>
  <c r="AA87" i="12"/>
  <c r="Z88" i="12"/>
  <c r="AA88" i="12"/>
  <c r="Z89" i="12"/>
  <c r="AA89" i="12"/>
  <c r="Z90" i="12"/>
  <c r="AA90" i="12"/>
  <c r="Z91" i="12"/>
  <c r="AA91" i="12"/>
  <c r="Z92" i="12"/>
  <c r="AA92" i="12"/>
  <c r="Z93" i="12"/>
  <c r="AA93" i="12"/>
  <c r="Z94" i="12"/>
  <c r="AA94" i="12"/>
  <c r="Z95" i="12"/>
  <c r="AA95" i="12"/>
  <c r="Z96" i="12"/>
  <c r="AA96" i="12"/>
  <c r="Z97" i="12"/>
  <c r="AA97" i="12"/>
  <c r="Z98" i="12"/>
  <c r="AA98" i="12"/>
  <c r="Z99" i="12"/>
  <c r="AA99" i="12"/>
  <c r="Z100" i="12"/>
  <c r="AA100" i="12"/>
  <c r="Z101" i="12"/>
  <c r="AA101" i="12"/>
  <c r="Z102" i="12"/>
  <c r="AA102" i="12"/>
  <c r="Z103" i="12"/>
  <c r="AA103" i="12"/>
  <c r="Z104" i="12"/>
  <c r="AA104" i="12"/>
  <c r="Z105" i="12"/>
  <c r="AA105" i="12"/>
  <c r="Z106" i="12"/>
  <c r="AA106" i="12"/>
  <c r="Z107" i="12"/>
  <c r="AA107" i="12"/>
  <c r="Z108" i="12"/>
  <c r="AA108" i="12"/>
  <c r="Z109" i="12"/>
  <c r="AA109" i="12"/>
  <c r="Z110" i="12"/>
  <c r="AA110" i="12"/>
  <c r="Z111" i="12"/>
  <c r="AA111" i="12"/>
  <c r="Z112" i="12"/>
  <c r="AA112" i="12"/>
  <c r="Z113" i="12"/>
  <c r="AA113" i="12"/>
  <c r="Z114" i="12"/>
  <c r="AA114" i="12"/>
  <c r="Z115" i="12"/>
  <c r="AA115" i="12"/>
  <c r="Z116" i="12"/>
  <c r="AA116" i="12"/>
  <c r="Z117" i="12"/>
  <c r="AA117" i="12"/>
  <c r="Z118" i="12"/>
  <c r="AA118" i="12"/>
  <c r="Z119" i="12"/>
  <c r="AA119" i="12"/>
  <c r="Z120" i="12"/>
  <c r="AA120" i="12"/>
  <c r="Z121" i="12"/>
  <c r="AA121" i="12"/>
  <c r="Z122" i="12"/>
  <c r="AA122" i="12"/>
  <c r="Z123" i="12"/>
  <c r="AA123" i="12"/>
  <c r="Z124" i="12"/>
  <c r="AA124" i="12"/>
  <c r="Z125" i="12"/>
  <c r="AA125" i="12"/>
  <c r="Z126" i="12"/>
  <c r="AA126" i="12"/>
  <c r="Z127" i="12"/>
  <c r="AA127" i="12"/>
  <c r="Z128" i="12"/>
  <c r="AA128" i="12"/>
  <c r="Z129" i="12"/>
  <c r="AA129" i="12"/>
  <c r="Z130" i="12"/>
  <c r="AA130" i="12"/>
  <c r="Z131" i="12"/>
  <c r="AA131" i="12"/>
  <c r="Z132" i="12"/>
  <c r="AA132" i="12"/>
  <c r="Z133" i="12"/>
  <c r="AA133" i="12"/>
  <c r="Z134" i="12"/>
  <c r="AA134" i="12"/>
  <c r="Z135" i="12"/>
  <c r="AA135" i="12"/>
  <c r="Z136" i="12"/>
  <c r="AA136" i="12"/>
  <c r="Z137" i="12"/>
  <c r="AA137" i="12"/>
  <c r="Z138" i="12"/>
  <c r="AA138" i="12"/>
  <c r="Z139" i="12"/>
  <c r="AA139" i="12"/>
  <c r="Z140" i="12"/>
  <c r="AA140" i="12"/>
  <c r="Z141" i="12"/>
  <c r="AA141" i="12"/>
  <c r="Z142" i="12"/>
  <c r="AA142" i="12"/>
  <c r="Z143" i="12"/>
  <c r="AA143" i="12"/>
  <c r="Z144" i="12"/>
  <c r="AA144" i="12"/>
  <c r="Z145" i="12"/>
  <c r="AA145" i="12"/>
  <c r="Z146" i="12"/>
  <c r="AA146" i="12"/>
  <c r="Z147" i="12"/>
  <c r="AA147" i="12"/>
  <c r="Z148" i="12"/>
  <c r="AA148" i="12"/>
  <c r="Z149" i="12"/>
  <c r="AA149" i="12"/>
  <c r="Z150" i="12"/>
  <c r="AA150" i="12"/>
  <c r="Z151" i="12"/>
  <c r="AA151" i="12"/>
  <c r="Z152" i="12"/>
  <c r="AA152" i="12"/>
  <c r="Z153" i="12"/>
  <c r="AA153" i="12"/>
  <c r="Z154" i="12"/>
  <c r="AA154" i="12"/>
  <c r="Z155" i="12"/>
  <c r="AA155" i="12"/>
  <c r="Z156" i="12"/>
  <c r="AA156" i="12"/>
  <c r="Z157" i="12"/>
  <c r="AA157" i="12"/>
  <c r="Z158" i="12"/>
  <c r="AA158" i="12"/>
  <c r="Z159" i="12"/>
  <c r="AA159" i="12"/>
  <c r="Z160" i="12"/>
  <c r="AA160" i="12"/>
  <c r="Z161" i="12"/>
  <c r="AA161" i="12"/>
  <c r="Z162" i="12"/>
  <c r="AA162" i="12"/>
  <c r="Z163" i="12"/>
  <c r="AA163" i="12"/>
  <c r="Z164" i="12"/>
  <c r="AA164" i="12"/>
  <c r="Z165" i="12"/>
  <c r="AA165" i="12"/>
  <c r="Z166" i="12"/>
  <c r="AA166" i="12"/>
  <c r="Z167" i="12"/>
  <c r="AA167" i="12"/>
  <c r="Z168" i="12"/>
  <c r="AA168" i="12"/>
  <c r="Z169" i="12"/>
  <c r="AA169" i="12"/>
  <c r="Z170" i="12"/>
  <c r="AA170" i="12"/>
  <c r="Z171" i="12"/>
  <c r="AA171" i="12"/>
  <c r="Z172" i="12"/>
  <c r="AA172" i="12"/>
  <c r="Z173" i="12"/>
  <c r="AA173" i="12"/>
  <c r="Z174" i="12"/>
  <c r="AA174" i="12"/>
  <c r="Z175" i="12"/>
  <c r="AA175" i="12"/>
  <c r="Z176" i="12"/>
  <c r="AA176" i="12"/>
  <c r="Z177" i="12"/>
  <c r="AA177" i="12"/>
  <c r="Z178" i="12"/>
  <c r="AA178" i="12"/>
  <c r="Z179" i="12"/>
  <c r="AA179" i="12"/>
  <c r="Z180" i="12"/>
  <c r="AA180" i="12"/>
  <c r="Z181" i="12"/>
  <c r="AA181" i="12"/>
  <c r="Z182" i="12"/>
  <c r="AA182" i="12"/>
  <c r="Z183" i="12"/>
  <c r="AA183" i="12"/>
  <c r="Z184" i="12"/>
  <c r="AA184" i="12"/>
  <c r="Z185" i="12"/>
  <c r="AA185" i="12"/>
  <c r="Z186" i="12"/>
  <c r="AA186" i="12"/>
  <c r="Z187" i="12"/>
  <c r="AA187" i="12"/>
  <c r="Z188" i="12"/>
  <c r="AA188" i="12"/>
  <c r="Z189" i="12"/>
  <c r="AA189" i="12"/>
  <c r="Z190" i="12"/>
  <c r="AA190" i="12"/>
  <c r="Z191" i="12"/>
  <c r="AA191" i="12"/>
  <c r="Z192" i="12"/>
  <c r="AA192" i="12"/>
  <c r="Z193" i="12"/>
  <c r="AA193" i="12"/>
  <c r="Z194" i="12"/>
  <c r="AA194" i="12"/>
  <c r="Z195" i="12"/>
  <c r="AA195" i="12"/>
  <c r="Z196" i="12"/>
  <c r="AA196" i="12"/>
  <c r="Z197" i="12"/>
  <c r="AA197" i="12"/>
  <c r="Z198" i="12"/>
  <c r="AA198" i="12"/>
  <c r="Z199" i="12"/>
  <c r="AA199" i="12"/>
  <c r="Z200" i="12"/>
  <c r="AA200" i="12"/>
  <c r="Z201" i="12"/>
  <c r="AA201" i="12"/>
  <c r="Z202" i="12"/>
  <c r="AA202" i="12"/>
  <c r="Z203" i="12"/>
  <c r="AA203" i="12"/>
  <c r="Z204" i="12"/>
  <c r="AA204" i="12"/>
  <c r="Z205" i="12"/>
  <c r="AA205" i="12"/>
  <c r="Z206" i="12"/>
  <c r="AA206" i="12"/>
  <c r="Z207" i="12"/>
  <c r="AA207" i="12"/>
  <c r="Z208" i="12"/>
  <c r="AA208" i="12"/>
  <c r="Z209" i="12"/>
  <c r="AA209" i="12"/>
  <c r="Z210" i="12"/>
  <c r="AA210" i="12"/>
  <c r="Z211" i="12"/>
  <c r="AA211" i="12"/>
  <c r="Z212" i="12"/>
  <c r="AA212" i="12"/>
  <c r="Z213" i="12"/>
  <c r="AA213" i="12"/>
  <c r="Z214" i="12"/>
  <c r="AA214" i="12"/>
  <c r="Z215" i="12"/>
  <c r="AA215" i="12"/>
  <c r="Z216" i="12"/>
  <c r="AA216" i="12"/>
  <c r="Z217" i="12"/>
  <c r="AA217" i="12"/>
  <c r="Z218" i="12"/>
  <c r="AA218" i="12"/>
  <c r="Z219" i="12"/>
  <c r="AA219" i="12"/>
  <c r="Z220" i="12"/>
  <c r="AA220" i="12"/>
  <c r="Z221" i="12"/>
  <c r="AA221" i="12"/>
  <c r="Z222" i="12"/>
  <c r="AA222" i="12"/>
  <c r="Z223" i="12"/>
  <c r="AA223" i="12"/>
  <c r="Z224" i="12"/>
  <c r="AA224" i="12"/>
  <c r="Z225" i="12"/>
  <c r="AA225" i="12"/>
  <c r="Z226" i="12"/>
  <c r="AA226" i="12"/>
  <c r="Z227" i="12"/>
  <c r="AA227" i="12"/>
  <c r="Z228" i="12"/>
  <c r="AA228" i="12"/>
  <c r="Z229" i="12"/>
  <c r="AA229" i="12"/>
  <c r="Z230" i="12"/>
  <c r="AA230" i="12"/>
  <c r="Z231" i="12"/>
  <c r="AA231" i="12"/>
  <c r="Z232" i="12"/>
  <c r="AA232" i="12"/>
  <c r="Z233" i="12"/>
  <c r="AA233" i="12"/>
  <c r="Z234" i="12"/>
  <c r="AA234" i="12"/>
  <c r="Z235" i="12"/>
  <c r="AA235" i="12"/>
  <c r="Z236" i="12"/>
  <c r="AA236" i="12"/>
  <c r="Z237" i="12"/>
  <c r="AA237" i="12"/>
  <c r="Z238" i="12"/>
  <c r="AA238" i="12"/>
  <c r="Z239" i="12"/>
  <c r="AA239" i="12"/>
  <c r="Z240" i="12"/>
  <c r="AA240" i="12"/>
  <c r="Z241" i="12"/>
  <c r="AA241" i="12"/>
  <c r="Z242" i="12"/>
  <c r="AA242" i="12"/>
  <c r="Z243" i="12"/>
  <c r="AA243" i="12"/>
  <c r="Z244" i="12"/>
  <c r="AA244" i="12"/>
  <c r="Z245" i="12"/>
  <c r="AA245" i="12"/>
  <c r="Z246" i="12"/>
  <c r="AA246" i="12"/>
  <c r="Z247" i="12"/>
  <c r="AA247" i="12"/>
  <c r="Z248" i="12"/>
  <c r="AA248" i="12"/>
  <c r="Z249" i="12"/>
  <c r="AA249" i="12"/>
  <c r="Z250" i="12"/>
  <c r="AA250" i="12"/>
  <c r="Z251" i="12"/>
  <c r="AA251" i="12"/>
  <c r="Z252" i="12"/>
  <c r="AA252" i="12"/>
  <c r="Z253" i="12"/>
  <c r="AA253" i="12"/>
  <c r="Z254" i="12"/>
  <c r="AA254" i="12"/>
  <c r="Z255" i="12"/>
  <c r="AA255" i="12"/>
  <c r="Z256" i="12"/>
  <c r="AA256" i="12"/>
  <c r="Z257" i="12"/>
  <c r="AA257" i="12"/>
  <c r="Z258" i="12"/>
  <c r="AA258" i="12"/>
  <c r="Z259" i="12"/>
  <c r="AA259" i="12"/>
  <c r="Z260" i="12"/>
  <c r="AA260" i="12"/>
  <c r="Z261" i="12"/>
  <c r="AA261" i="12"/>
  <c r="Z262" i="12"/>
  <c r="AA262" i="12"/>
  <c r="Z263" i="12"/>
  <c r="AA263" i="12"/>
  <c r="Z264" i="12"/>
  <c r="AA264" i="12"/>
  <c r="Z265" i="12"/>
  <c r="AA265" i="12"/>
  <c r="Z266" i="12"/>
  <c r="AA266" i="12"/>
  <c r="Z267" i="12"/>
  <c r="AA267" i="12"/>
  <c r="Z268" i="12"/>
  <c r="AA268" i="12"/>
  <c r="Z269" i="12"/>
  <c r="AA269" i="12"/>
  <c r="Z270" i="12"/>
  <c r="AA270" i="12"/>
  <c r="Z271" i="12"/>
  <c r="AA271" i="12"/>
  <c r="Z272" i="12"/>
  <c r="AA272" i="12"/>
  <c r="Z273" i="12"/>
  <c r="AA273" i="12"/>
  <c r="Z274" i="12"/>
  <c r="AA274" i="12"/>
  <c r="Z275" i="12"/>
  <c r="AA275" i="12"/>
  <c r="Z276" i="12"/>
  <c r="AA276" i="12"/>
  <c r="Z277" i="12"/>
  <c r="AA277" i="12"/>
  <c r="Z278" i="12"/>
  <c r="AA278" i="12"/>
  <c r="Z279" i="12"/>
  <c r="AA279" i="12"/>
  <c r="Z280" i="12"/>
  <c r="AA280" i="12"/>
  <c r="Z281" i="12"/>
  <c r="AA281" i="12"/>
  <c r="Z282" i="12"/>
  <c r="AA282" i="12"/>
  <c r="Z283" i="12"/>
  <c r="AA283" i="12"/>
  <c r="Z284" i="12"/>
  <c r="AA284" i="12"/>
  <c r="Z285" i="12"/>
  <c r="AA285" i="12"/>
  <c r="Z286" i="12"/>
  <c r="AA286" i="12"/>
  <c r="Z287" i="12"/>
  <c r="AA287" i="12"/>
  <c r="Z288" i="12"/>
  <c r="AA288" i="12"/>
  <c r="Z289" i="12"/>
  <c r="AA289" i="12"/>
  <c r="Z290" i="12"/>
  <c r="AA290" i="12"/>
  <c r="Z291" i="12"/>
  <c r="AA291" i="12"/>
  <c r="Z292" i="12"/>
  <c r="AA292" i="12"/>
  <c r="Z293" i="12"/>
  <c r="AA293" i="12"/>
  <c r="Z294" i="12"/>
  <c r="AA294" i="12"/>
  <c r="Z295" i="12"/>
  <c r="AA295" i="12"/>
  <c r="Z296" i="12"/>
  <c r="AA296" i="12"/>
  <c r="Z297" i="12"/>
  <c r="AA297" i="12"/>
  <c r="Z298" i="12"/>
  <c r="AA298" i="12"/>
  <c r="Z299" i="12"/>
  <c r="AA299" i="12"/>
  <c r="Z300" i="12"/>
  <c r="AA300" i="12"/>
  <c r="Z301" i="12"/>
  <c r="AA301" i="12"/>
  <c r="Z302" i="12"/>
  <c r="AA302" i="12"/>
  <c r="Z303" i="12"/>
  <c r="AA303" i="12"/>
  <c r="Z304" i="12"/>
  <c r="AA304" i="12"/>
  <c r="Z305" i="12"/>
  <c r="AA305" i="12"/>
  <c r="Z306" i="12"/>
  <c r="AA306" i="12"/>
  <c r="Z307" i="12"/>
  <c r="AA307" i="12"/>
  <c r="Z308" i="12"/>
  <c r="AA308" i="12"/>
  <c r="Z309" i="12"/>
  <c r="AA309" i="12"/>
  <c r="Z310" i="12"/>
  <c r="AA310" i="12"/>
  <c r="Z311" i="12"/>
  <c r="AA311" i="12"/>
  <c r="Z312" i="12"/>
  <c r="AA312" i="12"/>
  <c r="Z313" i="12"/>
  <c r="AA313" i="12"/>
  <c r="Z314" i="12"/>
  <c r="AA314" i="12"/>
  <c r="Z315" i="12"/>
  <c r="AA315" i="12"/>
  <c r="Z316" i="12"/>
  <c r="AA316" i="12"/>
  <c r="Z317" i="12"/>
  <c r="AA317" i="12"/>
  <c r="Z318" i="12"/>
  <c r="AA318" i="12"/>
  <c r="Z319" i="12"/>
  <c r="AA319" i="12"/>
  <c r="Z320" i="12"/>
  <c r="AA320" i="12"/>
  <c r="Z321" i="12"/>
  <c r="AA321" i="12"/>
  <c r="Z322" i="12"/>
  <c r="AA322" i="12"/>
  <c r="Z323" i="12"/>
  <c r="AA323" i="12"/>
  <c r="Z324" i="12"/>
  <c r="AA324" i="12"/>
  <c r="Z325" i="12"/>
  <c r="AA325" i="12"/>
  <c r="Z326" i="12"/>
  <c r="AA326" i="12"/>
  <c r="Z327" i="12"/>
  <c r="AA327" i="12"/>
  <c r="Z328" i="12"/>
  <c r="AA328" i="12"/>
  <c r="Z329" i="12"/>
  <c r="AA329" i="12"/>
  <c r="Z330" i="12"/>
  <c r="AA330" i="12"/>
  <c r="Z331" i="12"/>
  <c r="AA331" i="12"/>
  <c r="Z332" i="12"/>
  <c r="AA332" i="12"/>
  <c r="Z333" i="12"/>
  <c r="AA333" i="12"/>
  <c r="Z334" i="12"/>
  <c r="AA334" i="12"/>
  <c r="Z335" i="12"/>
  <c r="AA335" i="12"/>
  <c r="Z336" i="12"/>
  <c r="AA336" i="12"/>
  <c r="Z337" i="12"/>
  <c r="AA337" i="12"/>
  <c r="Z338" i="12"/>
  <c r="AA338" i="12"/>
  <c r="Z339" i="12"/>
  <c r="AA339" i="12"/>
  <c r="Z340" i="12"/>
  <c r="AA340" i="12"/>
  <c r="Z341" i="12"/>
  <c r="AA341" i="12"/>
  <c r="Z342" i="12"/>
  <c r="AA342" i="12"/>
  <c r="Z343" i="12"/>
  <c r="AA343" i="12"/>
  <c r="Z344" i="12"/>
  <c r="AA344" i="12"/>
  <c r="Z345" i="12"/>
  <c r="AA345" i="12"/>
  <c r="Z346" i="12"/>
  <c r="AA346" i="12"/>
  <c r="Z347" i="12"/>
  <c r="AA347" i="12"/>
  <c r="Z348" i="12"/>
  <c r="AA348" i="12"/>
  <c r="Z9" i="13"/>
  <c r="AA9" i="13"/>
  <c r="Z10" i="13"/>
  <c r="AA10" i="13"/>
  <c r="Z11" i="13"/>
  <c r="AA11" i="13"/>
  <c r="Z12" i="13"/>
  <c r="AA12" i="13"/>
  <c r="Z13" i="13"/>
  <c r="AA13" i="13"/>
  <c r="Z14" i="13"/>
  <c r="AA14" i="13"/>
  <c r="Z15" i="13"/>
  <c r="AA15" i="13"/>
  <c r="Z16" i="13"/>
  <c r="AA16" i="13"/>
  <c r="Z17" i="13"/>
  <c r="AA17" i="13"/>
  <c r="Z18" i="13"/>
  <c r="AA18" i="13"/>
  <c r="Z19" i="13"/>
  <c r="AA19" i="13"/>
  <c r="Z20" i="13"/>
  <c r="AA20" i="13"/>
  <c r="Z21" i="13"/>
  <c r="AA21" i="13"/>
  <c r="Z22" i="13"/>
  <c r="AA22" i="13"/>
  <c r="Z23" i="13"/>
  <c r="AA23" i="13"/>
  <c r="Z24" i="13"/>
  <c r="AA24" i="13"/>
  <c r="Z25" i="13"/>
  <c r="AA25" i="13"/>
  <c r="Z26" i="13"/>
  <c r="AA26" i="13"/>
  <c r="Z27" i="13"/>
  <c r="AA27" i="13"/>
  <c r="Z28" i="13"/>
  <c r="AA28" i="13"/>
  <c r="Z29" i="13"/>
  <c r="AA29" i="13"/>
  <c r="Z30" i="13"/>
  <c r="AA30" i="13"/>
  <c r="Z31" i="13"/>
  <c r="AA31" i="13"/>
  <c r="Z32" i="13"/>
  <c r="AA32" i="13"/>
  <c r="Z33" i="13"/>
  <c r="AA33" i="13"/>
  <c r="Z34" i="13"/>
  <c r="AA34" i="13"/>
  <c r="Z35" i="13"/>
  <c r="AA35" i="13"/>
  <c r="Z36" i="13"/>
  <c r="AA36" i="13"/>
  <c r="Z37" i="13"/>
  <c r="AA37" i="13"/>
  <c r="Z38" i="13"/>
  <c r="AA38" i="13"/>
  <c r="Z39" i="13"/>
  <c r="AA39" i="13"/>
  <c r="Z40" i="13"/>
  <c r="AA40" i="13"/>
  <c r="Z41" i="13"/>
  <c r="AA41" i="13"/>
  <c r="Z42" i="13"/>
  <c r="AA42" i="13"/>
  <c r="Z43" i="13"/>
  <c r="AA43" i="13"/>
  <c r="Z44" i="13"/>
  <c r="AA44" i="13"/>
  <c r="Z45" i="13"/>
  <c r="AA45" i="13"/>
  <c r="Z46" i="13"/>
  <c r="AA46" i="13"/>
  <c r="Z47" i="13"/>
  <c r="AA47" i="13"/>
  <c r="Z48" i="13"/>
  <c r="AA48" i="13"/>
  <c r="Z49" i="13"/>
  <c r="AA49" i="13"/>
  <c r="Z50" i="13"/>
  <c r="AA50" i="13"/>
  <c r="Z51" i="13"/>
  <c r="AA51" i="13"/>
  <c r="Z52" i="13"/>
  <c r="AA52" i="13"/>
  <c r="Z53" i="13"/>
  <c r="AA53" i="13"/>
  <c r="Z54" i="13"/>
  <c r="AA54" i="13"/>
  <c r="Z55" i="13"/>
  <c r="AA55" i="13"/>
  <c r="Z56" i="13"/>
  <c r="AA56" i="13"/>
  <c r="Z57" i="13"/>
  <c r="AA57" i="13"/>
  <c r="Z58" i="13"/>
  <c r="AA58" i="13"/>
  <c r="Z59" i="13"/>
  <c r="AA59" i="13"/>
  <c r="Z60" i="13"/>
  <c r="AA60" i="13"/>
  <c r="Z61" i="13"/>
  <c r="AA61" i="13"/>
  <c r="Z62" i="13"/>
  <c r="AA62" i="13"/>
  <c r="Z63" i="13"/>
  <c r="AA63" i="13"/>
  <c r="Z64" i="13"/>
  <c r="AA64" i="13"/>
  <c r="Z65" i="13"/>
  <c r="AA65" i="13"/>
  <c r="Z66" i="13"/>
  <c r="AA66" i="13"/>
  <c r="Z67" i="13"/>
  <c r="AA67" i="13"/>
  <c r="Z68" i="13"/>
  <c r="AA68" i="13"/>
  <c r="Z69" i="13"/>
  <c r="AA69" i="13"/>
  <c r="Z70" i="13"/>
  <c r="AA70" i="13"/>
  <c r="Z71" i="13"/>
  <c r="AA71" i="13"/>
  <c r="Z72" i="13"/>
  <c r="AA72" i="13"/>
  <c r="Z73" i="13"/>
  <c r="AA73" i="13"/>
  <c r="Z74" i="13"/>
  <c r="AA74" i="13"/>
  <c r="Z75" i="13"/>
  <c r="AA75" i="13"/>
  <c r="Z76" i="13"/>
  <c r="AA76" i="13"/>
  <c r="Z77" i="13"/>
  <c r="AA77" i="13"/>
  <c r="Z78" i="13"/>
  <c r="AA78" i="13"/>
  <c r="Z79" i="13"/>
  <c r="AA79" i="13"/>
  <c r="Z80" i="13"/>
  <c r="AA80" i="13"/>
  <c r="Z81" i="13"/>
  <c r="AA81" i="13"/>
  <c r="Z82" i="13"/>
  <c r="AA82" i="13"/>
  <c r="Z83" i="13"/>
  <c r="AA83" i="13"/>
  <c r="Z84" i="13"/>
  <c r="AA84" i="13"/>
  <c r="Z85" i="13"/>
  <c r="AA85" i="13"/>
  <c r="Z86" i="13"/>
  <c r="AA86" i="13"/>
  <c r="Z87" i="13"/>
  <c r="AA87" i="13"/>
  <c r="Z88" i="13"/>
  <c r="AA88" i="13"/>
  <c r="Z89" i="13"/>
  <c r="AA89" i="13"/>
  <c r="Z90" i="13"/>
  <c r="AA90" i="13"/>
  <c r="Z91" i="13"/>
  <c r="AA91" i="13"/>
  <c r="Z92" i="13"/>
  <c r="AA92" i="13"/>
  <c r="Z93" i="13"/>
  <c r="AA93" i="13"/>
  <c r="Z94" i="13"/>
  <c r="AA94" i="13"/>
  <c r="Z95" i="13"/>
  <c r="AA95" i="13"/>
  <c r="Z96" i="13"/>
  <c r="AA96" i="13"/>
  <c r="Z97" i="13"/>
  <c r="AA97" i="13"/>
  <c r="Z98" i="13"/>
  <c r="AA98" i="13"/>
  <c r="Z99" i="13"/>
  <c r="AA99" i="13"/>
  <c r="Z100" i="13"/>
  <c r="AA100" i="13"/>
  <c r="Z101" i="13"/>
  <c r="AA101" i="13"/>
  <c r="Z102" i="13"/>
  <c r="AA102" i="13"/>
  <c r="Z103" i="13"/>
  <c r="AA103" i="13"/>
  <c r="Z104" i="13"/>
  <c r="AA104" i="13"/>
  <c r="Z105" i="13"/>
  <c r="AA105" i="13"/>
  <c r="Z106" i="13"/>
  <c r="AA106" i="13"/>
  <c r="Z107" i="13"/>
  <c r="AA107" i="13"/>
  <c r="Z108" i="13"/>
  <c r="AA108" i="13"/>
  <c r="Z109" i="13"/>
  <c r="AA109" i="13"/>
  <c r="Z110" i="13"/>
  <c r="AA110" i="13"/>
  <c r="Z111" i="13"/>
  <c r="AA111" i="13"/>
  <c r="Z112" i="13"/>
  <c r="AA112" i="13"/>
  <c r="Z113" i="13"/>
  <c r="AA113" i="13"/>
  <c r="Z114" i="13"/>
  <c r="AA114" i="13"/>
  <c r="Z115" i="13"/>
  <c r="AA115" i="13"/>
  <c r="Z116" i="13"/>
  <c r="AA116" i="13"/>
  <c r="Z117" i="13"/>
  <c r="AA117" i="13"/>
  <c r="Z118" i="13"/>
  <c r="AA118" i="13"/>
  <c r="Z119" i="13"/>
  <c r="AA119" i="13"/>
  <c r="Z120" i="13"/>
  <c r="AA120" i="13"/>
  <c r="Z121" i="13"/>
  <c r="AA121" i="13"/>
  <c r="Z122" i="13"/>
  <c r="AA122" i="13"/>
  <c r="Z123" i="13"/>
  <c r="AA123" i="13"/>
  <c r="Z124" i="13"/>
  <c r="AA124" i="13"/>
  <c r="Z125" i="13"/>
  <c r="AA125" i="13"/>
  <c r="Z126" i="13"/>
  <c r="AA126" i="13"/>
  <c r="Z127" i="13"/>
  <c r="AA127" i="13"/>
  <c r="Z128" i="13"/>
  <c r="AA128" i="13"/>
  <c r="Z129" i="13"/>
  <c r="AA129" i="13"/>
  <c r="Z130" i="13"/>
  <c r="AA130" i="13"/>
  <c r="Z131" i="13"/>
  <c r="AA131" i="13"/>
  <c r="Z132" i="13"/>
  <c r="AA132" i="13"/>
  <c r="Z133" i="13"/>
  <c r="AA133" i="13"/>
  <c r="Z134" i="13"/>
  <c r="AA134" i="13"/>
  <c r="Z135" i="13"/>
  <c r="AA135" i="13"/>
  <c r="Z136" i="13"/>
  <c r="AA136" i="13"/>
  <c r="Z137" i="13"/>
  <c r="AA137" i="13"/>
  <c r="Z138" i="13"/>
  <c r="AA138" i="13"/>
  <c r="Z139" i="13"/>
  <c r="AA139" i="13"/>
  <c r="Z140" i="13"/>
  <c r="AA140" i="13"/>
  <c r="Z141" i="13"/>
  <c r="AA141" i="13"/>
  <c r="Z142" i="13"/>
  <c r="AA142" i="13"/>
  <c r="Z143" i="13"/>
  <c r="AA143" i="13"/>
  <c r="Z144" i="13"/>
  <c r="AA144" i="13"/>
  <c r="Z145" i="13"/>
  <c r="AA145" i="13"/>
  <c r="Z146" i="13"/>
  <c r="AA146" i="13"/>
  <c r="Z147" i="13"/>
  <c r="AA147" i="13"/>
  <c r="Z148" i="13"/>
  <c r="AA148" i="13"/>
  <c r="Z149" i="13"/>
  <c r="AA149" i="13"/>
  <c r="Z150" i="13"/>
  <c r="AA150" i="13"/>
  <c r="Z151" i="13"/>
  <c r="AA151" i="13"/>
  <c r="Z152" i="13"/>
  <c r="AA152" i="13"/>
  <c r="Z153" i="13"/>
  <c r="AA153" i="13"/>
  <c r="Z154" i="13"/>
  <c r="AA154" i="13"/>
  <c r="Z155" i="13"/>
  <c r="AA155" i="13"/>
  <c r="Z156" i="13"/>
  <c r="AA156" i="13"/>
  <c r="Z157" i="13"/>
  <c r="AA157" i="13"/>
  <c r="Z158" i="13"/>
  <c r="AA158" i="13"/>
  <c r="Z159" i="13"/>
  <c r="AA159" i="13"/>
  <c r="Z160" i="13"/>
  <c r="AA160" i="13"/>
  <c r="Z161" i="13"/>
  <c r="AA161" i="13"/>
  <c r="Z162" i="13"/>
  <c r="AA162" i="13"/>
  <c r="Z163" i="13"/>
  <c r="AA163" i="13"/>
  <c r="Z164" i="13"/>
  <c r="AA164" i="13"/>
  <c r="Z165" i="13"/>
  <c r="AA165" i="13"/>
  <c r="Z166" i="13"/>
  <c r="AA166" i="13"/>
  <c r="Z167" i="13"/>
  <c r="AA167" i="13"/>
  <c r="Z168" i="13"/>
  <c r="AA168" i="13"/>
  <c r="Z169" i="13"/>
  <c r="AA169" i="13"/>
  <c r="Z170" i="13"/>
  <c r="AA170" i="13"/>
  <c r="Z171" i="13"/>
  <c r="AA171" i="13"/>
  <c r="Z172" i="13"/>
  <c r="AA172" i="13"/>
  <c r="Z173" i="13"/>
  <c r="AA173" i="13"/>
  <c r="Z174" i="13"/>
  <c r="AA174" i="13"/>
  <c r="Z175" i="13"/>
  <c r="AA175" i="13"/>
  <c r="Z176" i="13"/>
  <c r="AA176" i="13"/>
  <c r="Z177" i="13"/>
  <c r="AA177" i="13"/>
  <c r="Z178" i="13"/>
  <c r="AA178" i="13"/>
  <c r="Z179" i="13"/>
  <c r="AA179" i="13"/>
  <c r="Z180" i="13"/>
  <c r="AA180" i="13"/>
  <c r="Z181" i="13"/>
  <c r="AA181" i="13"/>
  <c r="Z182" i="13"/>
  <c r="AA182" i="13"/>
  <c r="Z183" i="13"/>
  <c r="AA183" i="13"/>
  <c r="Z184" i="13"/>
  <c r="AA184" i="13"/>
  <c r="Z185" i="13"/>
  <c r="AA185" i="13"/>
  <c r="Z186" i="13"/>
  <c r="AA186" i="13"/>
  <c r="Z187" i="13"/>
  <c r="AA187" i="13"/>
  <c r="Z188" i="13"/>
  <c r="AA188" i="13"/>
  <c r="Z189" i="13"/>
  <c r="AA189" i="13"/>
  <c r="Z190" i="13"/>
  <c r="AA190" i="13"/>
  <c r="Z191" i="13"/>
  <c r="AA191" i="13"/>
  <c r="Z192" i="13"/>
  <c r="AA192" i="13"/>
  <c r="Z193" i="13"/>
  <c r="AA193" i="13"/>
  <c r="Z194" i="13"/>
  <c r="AA194" i="13"/>
  <c r="Z195" i="13"/>
  <c r="AA195" i="13"/>
  <c r="Z196" i="13"/>
  <c r="AA196" i="13"/>
  <c r="Z197" i="13"/>
  <c r="AA197" i="13"/>
  <c r="Z198" i="13"/>
  <c r="AA198" i="13"/>
  <c r="Z199" i="13"/>
  <c r="AA199" i="13"/>
  <c r="Z200" i="13"/>
  <c r="AA200" i="13"/>
  <c r="Z201" i="13"/>
  <c r="AA201" i="13"/>
  <c r="Z202" i="13"/>
  <c r="AA202" i="13"/>
  <c r="Z203" i="13"/>
  <c r="AA203" i="13"/>
  <c r="Z204" i="13"/>
  <c r="AA204" i="13"/>
  <c r="Z205" i="13"/>
  <c r="AA205" i="13"/>
  <c r="Z206" i="13"/>
  <c r="AA206" i="13"/>
  <c r="Z207" i="13"/>
  <c r="AA207" i="13"/>
  <c r="Z208" i="13"/>
  <c r="AA208" i="13"/>
  <c r="Z209" i="13"/>
  <c r="AA209" i="13"/>
  <c r="Z210" i="13"/>
  <c r="AA210" i="13"/>
  <c r="Z211" i="13"/>
  <c r="AA211" i="13"/>
  <c r="Z212" i="13"/>
  <c r="AA212" i="13"/>
  <c r="Z213" i="13"/>
  <c r="AA213" i="13"/>
  <c r="Z214" i="13"/>
  <c r="AA214" i="13"/>
  <c r="Z215" i="13"/>
  <c r="AA215" i="13"/>
  <c r="Z216" i="13"/>
  <c r="AA216" i="13"/>
  <c r="Z217" i="13"/>
  <c r="AA217" i="13"/>
  <c r="Z218" i="13"/>
  <c r="AA218" i="13"/>
  <c r="Z219" i="13"/>
  <c r="AA219" i="13"/>
  <c r="Z220" i="13"/>
  <c r="AA220" i="13"/>
  <c r="Z221" i="13"/>
  <c r="AA221" i="13"/>
  <c r="Z222" i="13"/>
  <c r="AA222" i="13"/>
  <c r="Z223" i="13"/>
  <c r="AA223" i="13"/>
  <c r="Z224" i="13"/>
  <c r="AA224" i="13"/>
  <c r="Z225" i="13"/>
  <c r="AA225" i="13"/>
  <c r="Z226" i="13"/>
  <c r="AA226" i="13"/>
  <c r="Z227" i="13"/>
  <c r="AA227" i="13"/>
  <c r="Z228" i="13"/>
  <c r="AA228" i="13"/>
  <c r="Z229" i="13"/>
  <c r="AA229" i="13"/>
  <c r="Z230" i="13"/>
  <c r="AA230" i="13"/>
  <c r="Z231" i="13"/>
  <c r="AA231" i="13"/>
  <c r="Z232" i="13"/>
  <c r="AA232" i="13"/>
  <c r="Z233" i="13"/>
  <c r="AA233" i="13"/>
  <c r="Z234" i="13"/>
  <c r="AA234" i="13"/>
  <c r="Z235" i="13"/>
  <c r="AA235" i="13"/>
  <c r="Z236" i="13"/>
  <c r="AA236" i="13"/>
  <c r="Z237" i="13"/>
  <c r="AA237" i="13"/>
  <c r="Z238" i="13"/>
  <c r="AA238" i="13"/>
  <c r="Z239" i="13"/>
  <c r="AA239" i="13"/>
  <c r="Z240" i="13"/>
  <c r="AA240" i="13"/>
  <c r="Z241" i="13"/>
  <c r="AA241" i="13"/>
  <c r="Z242" i="13"/>
  <c r="AA242" i="13"/>
  <c r="Z243" i="13"/>
  <c r="AA243" i="13"/>
  <c r="Z244" i="13"/>
  <c r="AA244" i="13"/>
  <c r="Z245" i="13"/>
  <c r="AA245" i="13"/>
  <c r="Z246" i="13"/>
  <c r="AA246" i="13"/>
  <c r="Z247" i="13"/>
  <c r="AA247" i="13"/>
  <c r="Z248" i="13"/>
  <c r="AA248" i="13"/>
  <c r="Z249" i="13"/>
  <c r="AA249" i="13"/>
  <c r="Z250" i="13"/>
  <c r="AA250" i="13"/>
  <c r="Z251" i="13"/>
  <c r="AA251" i="13"/>
  <c r="Z252" i="13"/>
  <c r="AA252" i="13"/>
  <c r="Z253" i="13"/>
  <c r="AA253" i="13"/>
  <c r="Z254" i="13"/>
  <c r="AA254" i="13"/>
  <c r="Z255" i="13"/>
  <c r="AA255" i="13"/>
  <c r="Z256" i="13"/>
  <c r="AA256" i="13"/>
  <c r="Z257" i="13"/>
  <c r="AA257" i="13"/>
  <c r="Z258" i="13"/>
  <c r="AA258" i="13"/>
  <c r="Z259" i="13"/>
  <c r="AA259" i="13"/>
  <c r="Z260" i="13"/>
  <c r="AA260" i="13"/>
  <c r="Z261" i="13"/>
  <c r="AA261" i="13"/>
  <c r="Z262" i="13"/>
  <c r="AA262" i="13"/>
  <c r="Z263" i="13"/>
  <c r="AA263" i="13"/>
  <c r="Z264" i="13"/>
  <c r="AA264" i="13"/>
  <c r="Z265" i="13"/>
  <c r="AA265" i="13"/>
  <c r="Z266" i="13"/>
  <c r="AA266" i="13"/>
  <c r="Z267" i="13"/>
  <c r="AA267" i="13"/>
  <c r="Z268" i="13"/>
  <c r="AA268" i="13"/>
  <c r="Z269" i="13"/>
  <c r="AA269" i="13"/>
  <c r="Z270" i="13"/>
  <c r="AA270" i="13"/>
  <c r="Z271" i="13"/>
  <c r="AA271" i="13"/>
  <c r="Z272" i="13"/>
  <c r="AA272" i="13"/>
  <c r="Z273" i="13"/>
  <c r="AA273" i="13"/>
  <c r="Z274" i="13"/>
  <c r="AA274" i="13"/>
  <c r="Z275" i="13"/>
  <c r="AA275" i="13"/>
  <c r="Z276" i="13"/>
  <c r="AA276" i="13"/>
  <c r="Z277" i="13"/>
  <c r="AA277" i="13"/>
  <c r="Z278" i="13"/>
  <c r="AA278" i="13"/>
  <c r="Z279" i="13"/>
  <c r="AA279" i="13"/>
  <c r="Z280" i="13"/>
  <c r="AA280" i="13"/>
  <c r="Z281" i="13"/>
  <c r="AA281" i="13"/>
  <c r="Z282" i="13"/>
  <c r="AA282" i="13"/>
  <c r="Z283" i="13"/>
  <c r="AA283" i="13"/>
  <c r="Z284" i="13"/>
  <c r="AA284" i="13"/>
  <c r="Z285" i="13"/>
  <c r="AA285" i="13"/>
  <c r="Z286" i="13"/>
  <c r="AA286" i="13"/>
  <c r="Z287" i="13"/>
  <c r="AA287" i="13"/>
  <c r="Z288" i="13"/>
  <c r="AA288" i="13"/>
  <c r="Z289" i="13"/>
  <c r="AA289" i="13"/>
  <c r="Z290" i="13"/>
  <c r="AA290" i="13"/>
  <c r="Z291" i="13"/>
  <c r="AA291" i="13"/>
  <c r="Z292" i="13"/>
  <c r="AA292" i="13"/>
  <c r="Z293" i="13"/>
  <c r="AA293" i="13"/>
  <c r="Z294" i="13"/>
  <c r="AA294" i="13"/>
  <c r="Z295" i="13"/>
  <c r="AA295" i="13"/>
  <c r="Z296" i="13"/>
  <c r="AA296" i="13"/>
  <c r="Z297" i="13"/>
  <c r="AA297" i="13"/>
  <c r="Z298" i="13"/>
  <c r="AA298" i="13"/>
  <c r="Z299" i="13"/>
  <c r="AA299" i="13"/>
  <c r="Z300" i="13"/>
  <c r="AA300" i="13"/>
  <c r="Z301" i="13"/>
  <c r="AA301" i="13"/>
  <c r="Z302" i="13"/>
  <c r="AA302" i="13"/>
  <c r="Z303" i="13"/>
  <c r="AA303" i="13"/>
  <c r="Z304" i="13"/>
  <c r="AA304" i="13"/>
  <c r="Z305" i="13"/>
  <c r="AA305" i="13"/>
  <c r="Z306" i="13"/>
  <c r="AA306" i="13"/>
  <c r="Z307" i="13"/>
  <c r="AA307" i="13"/>
  <c r="Z308" i="13"/>
  <c r="AA308" i="13"/>
  <c r="Z309" i="13"/>
  <c r="AA309" i="13"/>
  <c r="Z310" i="13"/>
  <c r="AA310" i="13"/>
  <c r="Z311" i="13"/>
  <c r="AA311" i="13"/>
  <c r="Z312" i="13"/>
  <c r="AA312" i="13"/>
  <c r="Z313" i="13"/>
  <c r="AA313" i="13"/>
  <c r="Z314" i="13"/>
  <c r="AA314" i="13"/>
  <c r="Z315" i="13"/>
  <c r="AA315" i="13"/>
  <c r="Z316" i="13"/>
  <c r="AA316" i="13"/>
  <c r="Z317" i="13"/>
  <c r="AA317" i="13"/>
  <c r="Z318" i="13"/>
  <c r="AA318" i="13"/>
  <c r="Z319" i="13"/>
  <c r="AA319" i="13"/>
  <c r="Z320" i="13"/>
  <c r="AA320" i="13"/>
  <c r="Z321" i="13"/>
  <c r="AA321" i="13"/>
  <c r="Z322" i="13"/>
  <c r="AA322" i="13"/>
  <c r="Z323" i="13"/>
  <c r="AA323" i="13"/>
  <c r="Z324" i="13"/>
  <c r="AA324" i="13"/>
  <c r="Z325" i="13"/>
  <c r="AA325" i="13"/>
  <c r="Z326" i="13"/>
  <c r="AA326" i="13"/>
  <c r="Z327" i="13"/>
  <c r="AA327" i="13"/>
  <c r="Z328" i="13"/>
  <c r="AA328" i="13"/>
  <c r="Z329" i="13"/>
  <c r="AA329" i="13"/>
  <c r="Z330" i="13"/>
  <c r="AA330" i="13"/>
  <c r="Z331" i="13"/>
  <c r="AA331" i="13"/>
  <c r="Z332" i="13"/>
  <c r="AA332" i="13"/>
  <c r="Z333" i="13"/>
  <c r="AA333" i="13"/>
  <c r="Z334" i="13"/>
  <c r="AA334" i="13"/>
  <c r="Z335" i="13"/>
  <c r="AA335" i="13"/>
  <c r="Z336" i="13"/>
  <c r="AA336" i="13"/>
  <c r="Z337" i="13"/>
  <c r="AA337" i="13"/>
  <c r="Z338" i="13"/>
  <c r="AA338" i="13"/>
  <c r="Z339" i="13"/>
  <c r="AA339" i="13"/>
  <c r="Z340" i="13"/>
  <c r="AA340" i="13"/>
  <c r="Z341" i="13"/>
  <c r="AA341" i="13"/>
  <c r="Z342" i="13"/>
  <c r="AA342" i="13"/>
  <c r="Z343" i="13"/>
  <c r="AA343" i="13"/>
  <c r="Z344" i="13"/>
  <c r="AA344" i="13"/>
  <c r="Z345" i="13"/>
  <c r="AA345" i="13"/>
  <c r="Z346" i="13"/>
  <c r="AA346" i="13"/>
  <c r="Z347" i="13"/>
  <c r="AA347" i="13"/>
  <c r="Z348" i="13"/>
  <c r="AA348" i="13"/>
  <c r="Z9" i="14"/>
  <c r="Z10" i="14"/>
  <c r="AA10" i="14"/>
  <c r="Z11" i="14"/>
  <c r="AA11" i="14"/>
  <c r="Z12" i="14"/>
  <c r="AA12" i="14"/>
  <c r="Z13" i="14"/>
  <c r="AA13" i="14"/>
  <c r="Z14" i="14"/>
  <c r="AA14" i="14"/>
  <c r="Z15" i="14"/>
  <c r="AA15" i="14"/>
  <c r="Z16" i="14"/>
  <c r="AA16" i="14"/>
  <c r="Z17" i="14"/>
  <c r="AA17" i="14"/>
  <c r="Z18" i="14"/>
  <c r="AA18" i="14"/>
  <c r="Z19" i="14"/>
  <c r="AA19" i="14"/>
  <c r="Z20" i="14"/>
  <c r="AA20" i="14"/>
  <c r="Z21" i="14"/>
  <c r="AA21" i="14"/>
  <c r="Z22" i="14"/>
  <c r="AA22" i="14"/>
  <c r="Z23" i="14"/>
  <c r="AA23" i="14"/>
  <c r="Z24" i="14"/>
  <c r="AA24" i="14"/>
  <c r="Z25" i="14"/>
  <c r="AA25" i="14"/>
  <c r="Z26" i="14"/>
  <c r="AA26" i="14"/>
  <c r="Z27" i="14"/>
  <c r="AA27" i="14"/>
  <c r="Z28" i="14"/>
  <c r="AA28" i="14"/>
  <c r="Z29" i="14"/>
  <c r="AA29" i="14"/>
  <c r="Z30" i="14"/>
  <c r="AA30" i="14"/>
  <c r="Z31" i="14"/>
  <c r="AA31" i="14"/>
  <c r="Z32" i="14"/>
  <c r="AA32" i="14"/>
  <c r="Z33" i="14"/>
  <c r="AA33" i="14"/>
  <c r="Z34" i="14"/>
  <c r="AA34" i="14"/>
  <c r="Z35" i="14"/>
  <c r="AA35" i="14"/>
  <c r="Z36" i="14"/>
  <c r="AA36" i="14"/>
  <c r="Z37" i="14"/>
  <c r="AA37" i="14"/>
  <c r="Z38" i="14"/>
  <c r="AA38" i="14"/>
  <c r="Z39" i="14"/>
  <c r="AA39" i="14"/>
  <c r="Z40" i="14"/>
  <c r="AA40" i="14"/>
  <c r="Z41" i="14"/>
  <c r="AA41" i="14"/>
  <c r="Z42" i="14"/>
  <c r="AA42" i="14"/>
  <c r="Z43" i="14"/>
  <c r="AA43" i="14"/>
  <c r="Z44" i="14"/>
  <c r="AA44" i="14"/>
  <c r="Z45" i="14"/>
  <c r="AA45" i="14"/>
  <c r="Z46" i="14"/>
  <c r="AA46" i="14"/>
  <c r="Z47" i="14"/>
  <c r="AA47" i="14"/>
  <c r="Z48" i="14"/>
  <c r="AA48" i="14"/>
  <c r="Z49" i="14"/>
  <c r="AA49" i="14"/>
  <c r="Z50" i="14"/>
  <c r="AA50" i="14"/>
  <c r="Z51" i="14"/>
  <c r="AA51" i="14"/>
  <c r="Z52" i="14"/>
  <c r="AA52" i="14"/>
  <c r="Z53" i="14"/>
  <c r="AA53" i="14"/>
  <c r="Z54" i="14"/>
  <c r="AA54" i="14"/>
  <c r="Z55" i="14"/>
  <c r="AA55" i="14"/>
  <c r="Z56" i="14"/>
  <c r="AA56" i="14"/>
  <c r="Z57" i="14"/>
  <c r="AA57" i="14"/>
  <c r="Z58" i="14"/>
  <c r="AA58" i="14"/>
  <c r="Z59" i="14"/>
  <c r="AA59" i="14"/>
  <c r="Z60" i="14"/>
  <c r="AA60" i="14"/>
  <c r="Z61" i="14"/>
  <c r="AA61" i="14"/>
  <c r="Z62" i="14"/>
  <c r="AA62" i="14"/>
  <c r="Z63" i="14"/>
  <c r="AA63" i="14"/>
  <c r="Z64" i="14"/>
  <c r="AA64" i="14"/>
  <c r="Z65" i="14"/>
  <c r="AA65" i="14"/>
  <c r="Z66" i="14"/>
  <c r="AA66" i="14"/>
  <c r="Z67" i="14"/>
  <c r="AA67" i="14"/>
  <c r="Z68" i="14"/>
  <c r="AA68" i="14"/>
  <c r="Z69" i="14"/>
  <c r="AA69" i="14"/>
  <c r="Z70" i="14"/>
  <c r="AA70" i="14"/>
  <c r="Z71" i="14"/>
  <c r="AA71" i="14"/>
  <c r="Z72" i="14"/>
  <c r="AA72" i="14"/>
  <c r="Z73" i="14"/>
  <c r="AA73" i="14"/>
  <c r="Z74" i="14"/>
  <c r="AA74" i="14"/>
  <c r="Z75" i="14"/>
  <c r="AA75" i="14"/>
  <c r="Z76" i="14"/>
  <c r="AA76" i="14"/>
  <c r="Z77" i="14"/>
  <c r="AA77" i="14"/>
  <c r="Z78" i="14"/>
  <c r="AA78" i="14"/>
  <c r="Z79" i="14"/>
  <c r="AA79" i="14"/>
  <c r="Z80" i="14"/>
  <c r="AA80" i="14"/>
  <c r="Z81" i="14"/>
  <c r="AA81" i="14"/>
  <c r="Z82" i="14"/>
  <c r="AA82" i="14"/>
  <c r="Z83" i="14"/>
  <c r="AA83" i="14"/>
  <c r="Z84" i="14"/>
  <c r="AA84" i="14"/>
  <c r="Z85" i="14"/>
  <c r="AA85" i="14"/>
  <c r="Z86" i="14"/>
  <c r="AA86" i="14"/>
  <c r="Z87" i="14"/>
  <c r="AA87" i="14"/>
  <c r="Z88" i="14"/>
  <c r="AA88" i="14"/>
  <c r="Z89" i="14"/>
  <c r="AA89" i="14"/>
  <c r="Z90" i="14"/>
  <c r="AA90" i="14"/>
  <c r="Z91" i="14"/>
  <c r="AA91" i="14"/>
  <c r="Z92" i="14"/>
  <c r="AA92" i="14"/>
  <c r="Z93" i="14"/>
  <c r="AA93" i="14"/>
  <c r="Z94" i="14"/>
  <c r="AA94" i="14"/>
  <c r="Z95" i="14"/>
  <c r="AA95" i="14"/>
  <c r="Z96" i="14"/>
  <c r="AA96" i="14"/>
  <c r="Z97" i="14"/>
  <c r="AA97" i="14"/>
  <c r="Z98" i="14"/>
  <c r="AA98" i="14"/>
  <c r="Z99" i="14"/>
  <c r="AA99" i="14"/>
  <c r="Z100" i="14"/>
  <c r="AA100" i="14"/>
  <c r="Z101" i="14"/>
  <c r="AA101" i="14"/>
  <c r="Z102" i="14"/>
  <c r="AA102" i="14"/>
  <c r="Z103" i="14"/>
  <c r="AA103" i="14"/>
  <c r="Z104" i="14"/>
  <c r="AA104" i="14"/>
  <c r="Z105" i="14"/>
  <c r="AA105" i="14"/>
  <c r="Z106" i="14"/>
  <c r="AA106" i="14"/>
  <c r="Z107" i="14"/>
  <c r="AA107" i="14"/>
  <c r="Z108" i="14"/>
  <c r="AA108" i="14"/>
  <c r="Z109" i="14"/>
  <c r="AA109" i="14"/>
  <c r="Z110" i="14"/>
  <c r="AA110" i="14"/>
  <c r="Z111" i="14"/>
  <c r="AA111" i="14"/>
  <c r="Z112" i="14"/>
  <c r="AA112" i="14"/>
  <c r="Z113" i="14"/>
  <c r="AA113" i="14"/>
  <c r="Z114" i="14"/>
  <c r="AA114" i="14"/>
  <c r="Z115" i="14"/>
  <c r="AA115" i="14"/>
  <c r="Z116" i="14"/>
  <c r="AA116" i="14"/>
  <c r="Z117" i="14"/>
  <c r="AA117" i="14"/>
  <c r="Z118" i="14"/>
  <c r="AA118" i="14"/>
  <c r="Z119" i="14"/>
  <c r="AA119" i="14"/>
  <c r="Z120" i="14"/>
  <c r="AA120" i="14"/>
  <c r="Z121" i="14"/>
  <c r="AA121" i="14"/>
  <c r="Z122" i="14"/>
  <c r="AA122" i="14"/>
  <c r="Z123" i="14"/>
  <c r="AA123" i="14"/>
  <c r="Z124" i="14"/>
  <c r="AA124" i="14"/>
  <c r="Z125" i="14"/>
  <c r="AA125" i="14"/>
  <c r="Z126" i="14"/>
  <c r="AA126" i="14"/>
  <c r="Z127" i="14"/>
  <c r="AA127" i="14"/>
  <c r="Z128" i="14"/>
  <c r="AA128" i="14"/>
  <c r="Z129" i="14"/>
  <c r="AA129" i="14"/>
  <c r="Z130" i="14"/>
  <c r="AA130" i="14"/>
  <c r="Z131" i="14"/>
  <c r="AA131" i="14"/>
  <c r="Z132" i="14"/>
  <c r="AA132" i="14"/>
  <c r="Z133" i="14"/>
  <c r="AA133" i="14"/>
  <c r="Z134" i="14"/>
  <c r="AA134" i="14"/>
  <c r="Z135" i="14"/>
  <c r="AA135" i="14"/>
  <c r="Z136" i="14"/>
  <c r="AA136" i="14"/>
  <c r="Z137" i="14"/>
  <c r="AA137" i="14"/>
  <c r="Z138" i="14"/>
  <c r="AA138" i="14"/>
  <c r="Z139" i="14"/>
  <c r="AA139" i="14"/>
  <c r="Z140" i="14"/>
  <c r="AA140" i="14"/>
  <c r="Z141" i="14"/>
  <c r="AA141" i="14"/>
  <c r="Z142" i="14"/>
  <c r="AA142" i="14"/>
  <c r="Z143" i="14"/>
  <c r="AA143" i="14"/>
  <c r="Z144" i="14"/>
  <c r="AA144" i="14"/>
  <c r="Z145" i="14"/>
  <c r="AA145" i="14"/>
  <c r="Z146" i="14"/>
  <c r="AA146" i="14"/>
  <c r="Z147" i="14"/>
  <c r="AA147" i="14"/>
  <c r="Z148" i="14"/>
  <c r="AA148" i="14"/>
  <c r="Z149" i="14"/>
  <c r="AA149" i="14"/>
  <c r="Z150" i="14"/>
  <c r="AA150" i="14"/>
  <c r="Z151" i="14"/>
  <c r="AA151" i="14"/>
  <c r="Z152" i="14"/>
  <c r="AA152" i="14"/>
  <c r="Z153" i="14"/>
  <c r="AA153" i="14"/>
  <c r="Z154" i="14"/>
  <c r="AA154" i="14"/>
  <c r="Z155" i="14"/>
  <c r="AA155" i="14"/>
  <c r="Z156" i="14"/>
  <c r="AA156" i="14"/>
  <c r="Z157" i="14"/>
  <c r="AA157" i="14"/>
  <c r="Z158" i="14"/>
  <c r="AA158" i="14"/>
  <c r="Z159" i="14"/>
  <c r="AA159" i="14"/>
  <c r="Z160" i="14"/>
  <c r="AA160" i="14"/>
  <c r="Z161" i="14"/>
  <c r="AA161" i="14"/>
  <c r="Z162" i="14"/>
  <c r="AA162" i="14"/>
  <c r="Z163" i="14"/>
  <c r="AA163" i="14"/>
  <c r="Z164" i="14"/>
  <c r="AA164" i="14"/>
  <c r="Z165" i="14"/>
  <c r="AA165" i="14"/>
  <c r="Z166" i="14"/>
  <c r="AA166" i="14"/>
  <c r="Z167" i="14"/>
  <c r="AA167" i="14"/>
  <c r="Z168" i="14"/>
  <c r="AA168" i="14"/>
  <c r="Z169" i="14"/>
  <c r="AA169" i="14"/>
  <c r="Z170" i="14"/>
  <c r="AA170" i="14"/>
  <c r="Z171" i="14"/>
  <c r="AA171" i="14"/>
  <c r="Z172" i="14"/>
  <c r="AA172" i="14"/>
  <c r="Z173" i="14"/>
  <c r="AA173" i="14"/>
  <c r="Z174" i="14"/>
  <c r="AA174" i="14"/>
  <c r="Z175" i="14"/>
  <c r="AA175" i="14"/>
  <c r="Z176" i="14"/>
  <c r="AA176" i="14"/>
  <c r="Z177" i="14"/>
  <c r="AA177" i="14"/>
  <c r="Z178" i="14"/>
  <c r="AA178" i="14"/>
  <c r="Z179" i="14"/>
  <c r="AA179" i="14"/>
  <c r="Z180" i="14"/>
  <c r="AA180" i="14"/>
  <c r="Z181" i="14"/>
  <c r="AA181" i="14"/>
  <c r="Z182" i="14"/>
  <c r="AA182" i="14"/>
  <c r="Z183" i="14"/>
  <c r="AA183" i="14"/>
  <c r="Z184" i="14"/>
  <c r="AA184" i="14"/>
  <c r="Z185" i="14"/>
  <c r="AA185" i="14"/>
  <c r="Z186" i="14"/>
  <c r="AA186" i="14"/>
  <c r="Z187" i="14"/>
  <c r="AA187" i="14"/>
  <c r="Z188" i="14"/>
  <c r="AA188" i="14"/>
  <c r="Z189" i="14"/>
  <c r="AA189" i="14"/>
  <c r="Z190" i="14"/>
  <c r="AA190" i="14"/>
  <c r="Z191" i="14"/>
  <c r="AA191" i="14"/>
  <c r="Z192" i="14"/>
  <c r="AA192" i="14"/>
  <c r="Z193" i="14"/>
  <c r="AA193" i="14"/>
  <c r="Z194" i="14"/>
  <c r="AA194" i="14"/>
  <c r="Z195" i="14"/>
  <c r="AA195" i="14"/>
  <c r="Z196" i="14"/>
  <c r="AA196" i="14"/>
  <c r="Z197" i="14"/>
  <c r="AA197" i="14"/>
  <c r="Z198" i="14"/>
  <c r="AA198" i="14"/>
  <c r="Z199" i="14"/>
  <c r="AA199" i="14"/>
  <c r="Z200" i="14"/>
  <c r="AA200" i="14"/>
  <c r="Z201" i="14"/>
  <c r="AA201" i="14"/>
  <c r="Z202" i="14"/>
  <c r="AA202" i="14"/>
  <c r="Z203" i="14"/>
  <c r="AA203" i="14"/>
  <c r="Z204" i="14"/>
  <c r="AA204" i="14"/>
  <c r="Z205" i="14"/>
  <c r="AA205" i="14"/>
  <c r="Z206" i="14"/>
  <c r="AA206" i="14"/>
  <c r="Z207" i="14"/>
  <c r="AA207" i="14"/>
  <c r="Z208" i="14"/>
  <c r="AA208" i="14"/>
  <c r="Z209" i="14"/>
  <c r="AA209" i="14"/>
  <c r="Z210" i="14"/>
  <c r="AA210" i="14"/>
  <c r="Z211" i="14"/>
  <c r="AA211" i="14"/>
  <c r="Z212" i="14"/>
  <c r="AA212" i="14"/>
  <c r="Z213" i="14"/>
  <c r="AA213" i="14"/>
  <c r="Z214" i="14"/>
  <c r="AA214" i="14"/>
  <c r="Z215" i="14"/>
  <c r="AA215" i="14"/>
  <c r="Z216" i="14"/>
  <c r="AA216" i="14"/>
  <c r="Z217" i="14"/>
  <c r="AA217" i="14"/>
  <c r="Z218" i="14"/>
  <c r="AA218" i="14"/>
  <c r="Z219" i="14"/>
  <c r="AA219" i="14"/>
  <c r="Z220" i="14"/>
  <c r="AA220" i="14"/>
  <c r="Z221" i="14"/>
  <c r="AA221" i="14"/>
  <c r="Z222" i="14"/>
  <c r="AA222" i="14"/>
  <c r="Z223" i="14"/>
  <c r="AA223" i="14"/>
  <c r="Z224" i="14"/>
  <c r="AA224" i="14"/>
  <c r="Z225" i="14"/>
  <c r="AA225" i="14"/>
  <c r="Z226" i="14"/>
  <c r="AA226" i="14"/>
  <c r="Z227" i="14"/>
  <c r="AA227" i="14"/>
  <c r="Z228" i="14"/>
  <c r="AA228" i="14"/>
  <c r="Z229" i="14"/>
  <c r="AA229" i="14"/>
  <c r="Z230" i="14"/>
  <c r="AA230" i="14"/>
  <c r="Z231" i="14"/>
  <c r="AA231" i="14"/>
  <c r="Z232" i="14"/>
  <c r="AA232" i="14"/>
  <c r="Z233" i="14"/>
  <c r="AA233" i="14"/>
  <c r="Z234" i="14"/>
  <c r="AA234" i="14"/>
  <c r="Z235" i="14"/>
  <c r="AA235" i="14"/>
  <c r="Z236" i="14"/>
  <c r="AA236" i="14"/>
  <c r="Z237" i="14"/>
  <c r="AA237" i="14"/>
  <c r="Z238" i="14"/>
  <c r="AA238" i="14"/>
  <c r="Z239" i="14"/>
  <c r="AA239" i="14"/>
  <c r="Z240" i="14"/>
  <c r="AA240" i="14"/>
  <c r="Z241" i="14"/>
  <c r="AA241" i="14"/>
  <c r="Z242" i="14"/>
  <c r="AA242" i="14"/>
  <c r="Z243" i="14"/>
  <c r="AA243" i="14"/>
  <c r="Z244" i="14"/>
  <c r="AA244" i="14"/>
  <c r="Z245" i="14"/>
  <c r="AA245" i="14"/>
  <c r="Z246" i="14"/>
  <c r="AA246" i="14"/>
  <c r="Z247" i="14"/>
  <c r="AA247" i="14"/>
  <c r="Z248" i="14"/>
  <c r="AA248" i="14"/>
  <c r="Z249" i="14"/>
  <c r="AA249" i="14"/>
  <c r="Z250" i="14"/>
  <c r="AA250" i="14"/>
  <c r="Z251" i="14"/>
  <c r="AA251" i="14"/>
  <c r="Z252" i="14"/>
  <c r="AA252" i="14"/>
  <c r="Z253" i="14"/>
  <c r="AA253" i="14"/>
  <c r="Z254" i="14"/>
  <c r="AA254" i="14"/>
  <c r="Z255" i="14"/>
  <c r="AA255" i="14"/>
  <c r="Z256" i="14"/>
  <c r="AA256" i="14"/>
  <c r="Z257" i="14"/>
  <c r="AA257" i="14"/>
  <c r="Z258" i="14"/>
  <c r="AA258" i="14"/>
  <c r="Z259" i="14"/>
  <c r="AA259" i="14"/>
  <c r="Z260" i="14"/>
  <c r="AA260" i="14"/>
  <c r="Z261" i="14"/>
  <c r="AA261" i="14"/>
  <c r="Z262" i="14"/>
  <c r="AA262" i="14"/>
  <c r="Z263" i="14"/>
  <c r="AA263" i="14"/>
  <c r="Z264" i="14"/>
  <c r="AA264" i="14"/>
  <c r="Z265" i="14"/>
  <c r="AA265" i="14"/>
  <c r="Z266" i="14"/>
  <c r="AA266" i="14"/>
  <c r="Z267" i="14"/>
  <c r="AA267" i="14"/>
  <c r="Z268" i="14"/>
  <c r="AA268" i="14"/>
  <c r="Z269" i="14"/>
  <c r="AA269" i="14"/>
  <c r="Z270" i="14"/>
  <c r="AA270" i="14"/>
  <c r="Z271" i="14"/>
  <c r="AA271" i="14"/>
  <c r="Z272" i="14"/>
  <c r="AA272" i="14"/>
  <c r="Z273" i="14"/>
  <c r="AA273" i="14"/>
  <c r="Z274" i="14"/>
  <c r="AA274" i="14"/>
  <c r="Z275" i="14"/>
  <c r="AA275" i="14"/>
  <c r="Z276" i="14"/>
  <c r="AA276" i="14"/>
  <c r="Z277" i="14"/>
  <c r="AA277" i="14"/>
  <c r="Z278" i="14"/>
  <c r="AA278" i="14"/>
  <c r="Z279" i="14"/>
  <c r="AA279" i="14"/>
  <c r="Z280" i="14"/>
  <c r="AA280" i="14"/>
  <c r="Z281" i="14"/>
  <c r="AA281" i="14"/>
  <c r="Z282" i="14"/>
  <c r="AA282" i="14"/>
  <c r="Z283" i="14"/>
  <c r="AA283" i="14"/>
  <c r="Z284" i="14"/>
  <c r="AA284" i="14"/>
  <c r="Z285" i="14"/>
  <c r="AA285" i="14"/>
  <c r="Z286" i="14"/>
  <c r="AA286" i="14"/>
  <c r="Z287" i="14"/>
  <c r="AA287" i="14"/>
  <c r="Z288" i="14"/>
  <c r="AA288" i="14"/>
  <c r="Z289" i="14"/>
  <c r="AA289" i="14"/>
  <c r="Z290" i="14"/>
  <c r="AA290" i="14"/>
  <c r="Z291" i="14"/>
  <c r="AA291" i="14"/>
  <c r="Z292" i="14"/>
  <c r="AA292" i="14"/>
  <c r="Z293" i="14"/>
  <c r="AA293" i="14"/>
  <c r="Z294" i="14"/>
  <c r="AA294" i="14"/>
  <c r="Z295" i="14"/>
  <c r="AA295" i="14"/>
  <c r="Z296" i="14"/>
  <c r="AA296" i="14"/>
  <c r="Z297" i="14"/>
  <c r="AA297" i="14"/>
  <c r="Z298" i="14"/>
  <c r="AA298" i="14"/>
  <c r="Z299" i="14"/>
  <c r="AA299" i="14"/>
  <c r="Z300" i="14"/>
  <c r="AA300" i="14"/>
  <c r="Z301" i="14"/>
  <c r="AA301" i="14"/>
  <c r="Z302" i="14"/>
  <c r="AA302" i="14"/>
  <c r="Z303" i="14"/>
  <c r="AA303" i="14"/>
  <c r="Z304" i="14"/>
  <c r="AA304" i="14"/>
  <c r="Z305" i="14"/>
  <c r="AA305" i="14"/>
  <c r="Z306" i="14"/>
  <c r="AA306" i="14"/>
  <c r="Z307" i="14"/>
  <c r="AA307" i="14"/>
  <c r="Z308" i="14"/>
  <c r="AA308" i="14"/>
  <c r="Z309" i="14"/>
  <c r="AA309" i="14"/>
  <c r="Z310" i="14"/>
  <c r="AA310" i="14"/>
  <c r="Z311" i="14"/>
  <c r="AA311" i="14"/>
  <c r="Z312" i="14"/>
  <c r="AA312" i="14"/>
  <c r="Z313" i="14"/>
  <c r="AA313" i="14"/>
  <c r="Z314" i="14"/>
  <c r="AA314" i="14"/>
  <c r="Z315" i="14"/>
  <c r="AA315" i="14"/>
  <c r="Z316" i="14"/>
  <c r="AA316" i="14"/>
  <c r="Z317" i="14"/>
  <c r="AA317" i="14"/>
  <c r="Z318" i="14"/>
  <c r="AA318" i="14"/>
  <c r="Z319" i="14"/>
  <c r="AA319" i="14"/>
  <c r="Z320" i="14"/>
  <c r="AA320" i="14"/>
  <c r="Z321" i="14"/>
  <c r="AA321" i="14"/>
  <c r="Z322" i="14"/>
  <c r="AA322" i="14"/>
  <c r="Z323" i="14"/>
  <c r="AA323" i="14"/>
  <c r="Z324" i="14"/>
  <c r="AA324" i="14"/>
  <c r="Z325" i="14"/>
  <c r="AA325" i="14"/>
  <c r="Z326" i="14"/>
  <c r="AA326" i="14"/>
  <c r="Z327" i="14"/>
  <c r="AA327" i="14"/>
  <c r="Z328" i="14"/>
  <c r="AA328" i="14"/>
  <c r="Z329" i="14"/>
  <c r="AA329" i="14"/>
  <c r="Z330" i="14"/>
  <c r="AA330" i="14"/>
  <c r="Z331" i="14"/>
  <c r="AA331" i="14"/>
  <c r="Z332" i="14"/>
  <c r="AA332" i="14"/>
  <c r="Z333" i="14"/>
  <c r="AA333" i="14"/>
  <c r="Z334" i="14"/>
  <c r="AA334" i="14"/>
  <c r="Z335" i="14"/>
  <c r="AA335" i="14"/>
  <c r="Z336" i="14"/>
  <c r="AA336" i="14"/>
  <c r="Z337" i="14"/>
  <c r="AA337" i="14"/>
  <c r="Z338" i="14"/>
  <c r="AA338" i="14"/>
  <c r="Z339" i="14"/>
  <c r="AA339" i="14"/>
  <c r="Z340" i="14"/>
  <c r="AA340" i="14"/>
  <c r="Z341" i="14"/>
  <c r="AA341" i="14"/>
  <c r="Z342" i="14"/>
  <c r="AA342" i="14"/>
  <c r="Z343" i="14"/>
  <c r="AA343" i="14"/>
  <c r="Z344" i="14"/>
  <c r="AA344" i="14"/>
  <c r="Z345" i="14"/>
  <c r="AA345" i="14"/>
  <c r="Z346" i="14"/>
  <c r="AA346" i="14"/>
  <c r="Z347" i="14"/>
  <c r="AA347" i="14"/>
  <c r="Z348" i="14"/>
  <c r="AA348" i="14"/>
  <c r="Z8" i="15"/>
  <c r="Z8" i="16"/>
  <c r="Z8" i="2"/>
  <c r="Z8" i="6"/>
  <c r="Z8" i="7"/>
  <c r="Z8" i="8"/>
  <c r="Z8" i="9"/>
  <c r="Z8" i="10"/>
  <c r="Z8" i="11"/>
  <c r="Z8" i="12"/>
  <c r="Z8" i="13"/>
  <c r="Z8" i="14"/>
  <c r="B4" i="13" l="1"/>
  <c r="B4" i="12"/>
  <c r="B4" i="11"/>
  <c r="B4" i="10"/>
  <c r="B4" i="9"/>
  <c r="B4" i="8"/>
  <c r="B4" i="7"/>
  <c r="B4" i="6"/>
  <c r="B4" i="2"/>
  <c r="B4" i="16"/>
  <c r="B4" i="15"/>
  <c r="B4" i="14"/>
  <c r="D23" i="1" l="1"/>
  <c r="E18" i="14" l="1"/>
  <c r="K6" i="1" l="1"/>
  <c r="O29" i="1" l="1"/>
  <c r="O32" i="1" l="1"/>
  <c r="O31" i="1"/>
  <c r="D35" i="1"/>
  <c r="D34" i="1" l="1"/>
  <c r="L14" i="1" l="1"/>
  <c r="L21" i="1"/>
  <c r="F32" i="1" l="1"/>
  <c r="B8" i="16"/>
  <c r="B19" i="16" s="1"/>
  <c r="B30" i="16" s="1"/>
  <c r="B41" i="16" s="1"/>
  <c r="B52" i="16" s="1"/>
  <c r="B63" i="16" s="1"/>
  <c r="B74" i="16" s="1"/>
  <c r="B85" i="16" s="1"/>
  <c r="B96" i="16" s="1"/>
  <c r="B107" i="16" s="1"/>
  <c r="B118" i="16" s="1"/>
  <c r="B129" i="16" s="1"/>
  <c r="B140" i="16" s="1"/>
  <c r="B151" i="16" s="1"/>
  <c r="B162" i="16" s="1"/>
  <c r="B173" i="16" s="1"/>
  <c r="B184" i="16" s="1"/>
  <c r="B195" i="16" s="1"/>
  <c r="B206" i="16" s="1"/>
  <c r="B217" i="16" s="1"/>
  <c r="B228" i="16" s="1"/>
  <c r="B239" i="16" s="1"/>
  <c r="B250" i="16" s="1"/>
  <c r="B261" i="16" s="1"/>
  <c r="B272" i="16" s="1"/>
  <c r="B283" i="16" s="1"/>
  <c r="B294" i="16" s="1"/>
  <c r="B305" i="16" s="1"/>
  <c r="B316" i="16" s="1"/>
  <c r="B327" i="16" s="1"/>
  <c r="B338" i="16" s="1"/>
  <c r="B9" i="16"/>
  <c r="B20" i="16" s="1"/>
  <c r="B31" i="16" s="1"/>
  <c r="B42" i="16" s="1"/>
  <c r="B53" i="16" s="1"/>
  <c r="B64" i="16" s="1"/>
  <c r="B75" i="16" s="1"/>
  <c r="B86" i="16" s="1"/>
  <c r="B97" i="16" s="1"/>
  <c r="B108" i="16" s="1"/>
  <c r="B119" i="16" s="1"/>
  <c r="B130" i="16" s="1"/>
  <c r="B141" i="16" s="1"/>
  <c r="B152" i="16" s="1"/>
  <c r="B163" i="16" s="1"/>
  <c r="B174" i="16" s="1"/>
  <c r="B185" i="16" s="1"/>
  <c r="B196" i="16" s="1"/>
  <c r="B207" i="16" s="1"/>
  <c r="B218" i="16" s="1"/>
  <c r="B229" i="16" s="1"/>
  <c r="B240" i="16" s="1"/>
  <c r="B251" i="16" s="1"/>
  <c r="B262" i="16" s="1"/>
  <c r="B273" i="16" s="1"/>
  <c r="B284" i="16" s="1"/>
  <c r="B295" i="16" s="1"/>
  <c r="B306" i="16" s="1"/>
  <c r="B317" i="16" s="1"/>
  <c r="B328" i="16" s="1"/>
  <c r="B339" i="16" s="1"/>
  <c r="B10" i="16"/>
  <c r="B21" i="16" s="1"/>
  <c r="B32" i="16" s="1"/>
  <c r="B43" i="16" s="1"/>
  <c r="B54" i="16" s="1"/>
  <c r="B65" i="16" s="1"/>
  <c r="B76" i="16" s="1"/>
  <c r="B87" i="16" s="1"/>
  <c r="B98" i="16" s="1"/>
  <c r="B109" i="16" s="1"/>
  <c r="B120" i="16" s="1"/>
  <c r="B131" i="16" s="1"/>
  <c r="B142" i="16" s="1"/>
  <c r="B153" i="16" s="1"/>
  <c r="B164" i="16" s="1"/>
  <c r="B175" i="16" s="1"/>
  <c r="B186" i="16" s="1"/>
  <c r="B197" i="16" s="1"/>
  <c r="B208" i="16" s="1"/>
  <c r="B219" i="16" s="1"/>
  <c r="B230" i="16" s="1"/>
  <c r="B241" i="16" s="1"/>
  <c r="B252" i="16" s="1"/>
  <c r="B263" i="16" s="1"/>
  <c r="B274" i="16" s="1"/>
  <c r="B285" i="16" s="1"/>
  <c r="B296" i="16" s="1"/>
  <c r="B307" i="16" s="1"/>
  <c r="B318" i="16" s="1"/>
  <c r="B329" i="16" s="1"/>
  <c r="B340" i="16" s="1"/>
  <c r="B11" i="16"/>
  <c r="B22" i="16" s="1"/>
  <c r="B33" i="16" s="1"/>
  <c r="B44" i="16" s="1"/>
  <c r="B55" i="16" s="1"/>
  <c r="B66" i="16" s="1"/>
  <c r="B77" i="16" s="1"/>
  <c r="B88" i="16" s="1"/>
  <c r="B99" i="16" s="1"/>
  <c r="B110" i="16" s="1"/>
  <c r="B121" i="16" s="1"/>
  <c r="B132" i="16" s="1"/>
  <c r="B143" i="16" s="1"/>
  <c r="B154" i="16" s="1"/>
  <c r="B165" i="16" s="1"/>
  <c r="B176" i="16" s="1"/>
  <c r="B187" i="16" s="1"/>
  <c r="B198" i="16" s="1"/>
  <c r="B209" i="16" s="1"/>
  <c r="B220" i="16" s="1"/>
  <c r="B231" i="16" s="1"/>
  <c r="B242" i="16" s="1"/>
  <c r="B253" i="16" s="1"/>
  <c r="B264" i="16" s="1"/>
  <c r="B275" i="16" s="1"/>
  <c r="B286" i="16" s="1"/>
  <c r="B297" i="16" s="1"/>
  <c r="B308" i="16" s="1"/>
  <c r="B319" i="16" s="1"/>
  <c r="B330" i="16" s="1"/>
  <c r="B341" i="16" s="1"/>
  <c r="B12" i="16"/>
  <c r="B23" i="16" s="1"/>
  <c r="B34" i="16" s="1"/>
  <c r="B45" i="16" s="1"/>
  <c r="B56" i="16" s="1"/>
  <c r="B67" i="16" s="1"/>
  <c r="B78" i="16" s="1"/>
  <c r="B89" i="16" s="1"/>
  <c r="B100" i="16" s="1"/>
  <c r="B111" i="16" s="1"/>
  <c r="B122" i="16" s="1"/>
  <c r="B133" i="16" s="1"/>
  <c r="B144" i="16" s="1"/>
  <c r="B155" i="16" s="1"/>
  <c r="B166" i="16" s="1"/>
  <c r="B177" i="16" s="1"/>
  <c r="B188" i="16" s="1"/>
  <c r="B199" i="16" s="1"/>
  <c r="B210" i="16" s="1"/>
  <c r="B221" i="16" s="1"/>
  <c r="B232" i="16" s="1"/>
  <c r="B243" i="16" s="1"/>
  <c r="B254" i="16" s="1"/>
  <c r="B265" i="16" s="1"/>
  <c r="B276" i="16" s="1"/>
  <c r="B287" i="16" s="1"/>
  <c r="B298" i="16" s="1"/>
  <c r="B309" i="16" s="1"/>
  <c r="B320" i="16" s="1"/>
  <c r="B331" i="16" s="1"/>
  <c r="B342" i="16" s="1"/>
  <c r="B13" i="16"/>
  <c r="B24" i="16" s="1"/>
  <c r="B35" i="16" s="1"/>
  <c r="B46" i="16" s="1"/>
  <c r="B57" i="16" s="1"/>
  <c r="B68" i="16" s="1"/>
  <c r="B79" i="16" s="1"/>
  <c r="B90" i="16" s="1"/>
  <c r="B101" i="16" s="1"/>
  <c r="B112" i="16" s="1"/>
  <c r="B123" i="16" s="1"/>
  <c r="B134" i="16" s="1"/>
  <c r="B145" i="16" s="1"/>
  <c r="B156" i="16" s="1"/>
  <c r="B167" i="16" s="1"/>
  <c r="B178" i="16" s="1"/>
  <c r="B189" i="16" s="1"/>
  <c r="B200" i="16" s="1"/>
  <c r="B211" i="16" s="1"/>
  <c r="B222" i="16" s="1"/>
  <c r="B233" i="16" s="1"/>
  <c r="B244" i="16" s="1"/>
  <c r="B255" i="16" s="1"/>
  <c r="B266" i="16" s="1"/>
  <c r="B277" i="16" s="1"/>
  <c r="B288" i="16" s="1"/>
  <c r="B299" i="16" s="1"/>
  <c r="B310" i="16" s="1"/>
  <c r="B321" i="16" s="1"/>
  <c r="B332" i="16" s="1"/>
  <c r="B343" i="16" s="1"/>
  <c r="B14" i="16"/>
  <c r="B25" i="16" s="1"/>
  <c r="B36" i="16" s="1"/>
  <c r="B47" i="16" s="1"/>
  <c r="B58" i="16" s="1"/>
  <c r="B69" i="16" s="1"/>
  <c r="B80" i="16" s="1"/>
  <c r="B91" i="16" s="1"/>
  <c r="B102" i="16" s="1"/>
  <c r="B113" i="16" s="1"/>
  <c r="B124" i="16" s="1"/>
  <c r="B135" i="16" s="1"/>
  <c r="B146" i="16" s="1"/>
  <c r="B157" i="16" s="1"/>
  <c r="B168" i="16" s="1"/>
  <c r="B179" i="16" s="1"/>
  <c r="B190" i="16" s="1"/>
  <c r="B201" i="16" s="1"/>
  <c r="B212" i="16" s="1"/>
  <c r="B223" i="16" s="1"/>
  <c r="B234" i="16" s="1"/>
  <c r="B245" i="16" s="1"/>
  <c r="B256" i="16" s="1"/>
  <c r="B267" i="16" s="1"/>
  <c r="B278" i="16" s="1"/>
  <c r="B289" i="16" s="1"/>
  <c r="B300" i="16" s="1"/>
  <c r="B311" i="16" s="1"/>
  <c r="B322" i="16" s="1"/>
  <c r="B333" i="16" s="1"/>
  <c r="B344" i="16" s="1"/>
  <c r="B15" i="16"/>
  <c r="B26" i="16" s="1"/>
  <c r="B37" i="16" s="1"/>
  <c r="B48" i="16" s="1"/>
  <c r="B59" i="16" s="1"/>
  <c r="B70" i="16" s="1"/>
  <c r="B81" i="16" s="1"/>
  <c r="B92" i="16" s="1"/>
  <c r="B103" i="16" s="1"/>
  <c r="B114" i="16" s="1"/>
  <c r="B125" i="16" s="1"/>
  <c r="B136" i="16" s="1"/>
  <c r="B147" i="16" s="1"/>
  <c r="B158" i="16" s="1"/>
  <c r="B169" i="16" s="1"/>
  <c r="B180" i="16" s="1"/>
  <c r="B191" i="16" s="1"/>
  <c r="B202" i="16" s="1"/>
  <c r="B213" i="16" s="1"/>
  <c r="B224" i="16" s="1"/>
  <c r="B235" i="16" s="1"/>
  <c r="B246" i="16" s="1"/>
  <c r="B257" i="16" s="1"/>
  <c r="B268" i="16" s="1"/>
  <c r="B279" i="16" s="1"/>
  <c r="B290" i="16" s="1"/>
  <c r="B301" i="16" s="1"/>
  <c r="B312" i="16" s="1"/>
  <c r="B323" i="16" s="1"/>
  <c r="B334" i="16" s="1"/>
  <c r="B345" i="16" s="1"/>
  <c r="B16" i="16"/>
  <c r="B27" i="16" s="1"/>
  <c r="B38" i="16" s="1"/>
  <c r="B49" i="16" s="1"/>
  <c r="B60" i="16" s="1"/>
  <c r="B71" i="16" s="1"/>
  <c r="B82" i="16" s="1"/>
  <c r="B93" i="16" s="1"/>
  <c r="B104" i="16" s="1"/>
  <c r="B115" i="16" s="1"/>
  <c r="B126" i="16" s="1"/>
  <c r="B137" i="16" s="1"/>
  <c r="B148" i="16" s="1"/>
  <c r="B159" i="16" s="1"/>
  <c r="B170" i="16" s="1"/>
  <c r="B181" i="16" s="1"/>
  <c r="B192" i="16" s="1"/>
  <c r="B203" i="16" s="1"/>
  <c r="B214" i="16" s="1"/>
  <c r="B225" i="16" s="1"/>
  <c r="B236" i="16" s="1"/>
  <c r="B247" i="16" s="1"/>
  <c r="B258" i="16" s="1"/>
  <c r="B269" i="16" s="1"/>
  <c r="B280" i="16" s="1"/>
  <c r="B291" i="16" s="1"/>
  <c r="B302" i="16" s="1"/>
  <c r="B313" i="16" s="1"/>
  <c r="B324" i="16" s="1"/>
  <c r="B335" i="16" s="1"/>
  <c r="B346" i="16" s="1"/>
  <c r="B17" i="16"/>
  <c r="B28" i="16" s="1"/>
  <c r="B39" i="16" s="1"/>
  <c r="B50" i="16" s="1"/>
  <c r="B61" i="16" s="1"/>
  <c r="B72" i="16" s="1"/>
  <c r="B83" i="16" s="1"/>
  <c r="B94" i="16" s="1"/>
  <c r="B105" i="16" s="1"/>
  <c r="B116" i="16" s="1"/>
  <c r="B127" i="16" s="1"/>
  <c r="B138" i="16" s="1"/>
  <c r="B149" i="16" s="1"/>
  <c r="B160" i="16" s="1"/>
  <c r="B171" i="16" s="1"/>
  <c r="B182" i="16" s="1"/>
  <c r="B193" i="16" s="1"/>
  <c r="B204" i="16" s="1"/>
  <c r="B215" i="16" s="1"/>
  <c r="B226" i="16" s="1"/>
  <c r="B237" i="16" s="1"/>
  <c r="B248" i="16" s="1"/>
  <c r="B259" i="16" s="1"/>
  <c r="B270" i="16" s="1"/>
  <c r="B281" i="16" s="1"/>
  <c r="B292" i="16" s="1"/>
  <c r="B303" i="16" s="1"/>
  <c r="B314" i="16" s="1"/>
  <c r="B325" i="16" s="1"/>
  <c r="B336" i="16" s="1"/>
  <c r="B347" i="16" s="1"/>
  <c r="B8" i="15"/>
  <c r="B19" i="15" s="1"/>
  <c r="B30" i="15" s="1"/>
  <c r="B41" i="15" s="1"/>
  <c r="B52" i="15" s="1"/>
  <c r="B63" i="15" s="1"/>
  <c r="B74" i="15" s="1"/>
  <c r="B85" i="15" s="1"/>
  <c r="B96" i="15" s="1"/>
  <c r="B107" i="15" s="1"/>
  <c r="B118" i="15" s="1"/>
  <c r="B129" i="15" s="1"/>
  <c r="B140" i="15" s="1"/>
  <c r="B151" i="15" s="1"/>
  <c r="B162" i="15" s="1"/>
  <c r="B173" i="15" s="1"/>
  <c r="B184" i="15" s="1"/>
  <c r="B195" i="15" s="1"/>
  <c r="B206" i="15" s="1"/>
  <c r="B217" i="15" s="1"/>
  <c r="B228" i="15" s="1"/>
  <c r="B239" i="15" s="1"/>
  <c r="B250" i="15" s="1"/>
  <c r="B261" i="15" s="1"/>
  <c r="B272" i="15" s="1"/>
  <c r="B283" i="15" s="1"/>
  <c r="B294" i="15" s="1"/>
  <c r="B305" i="15" s="1"/>
  <c r="B316" i="15" s="1"/>
  <c r="B327" i="15" s="1"/>
  <c r="B338" i="15" s="1"/>
  <c r="B9" i="15"/>
  <c r="B20" i="15" s="1"/>
  <c r="B31" i="15" s="1"/>
  <c r="B42" i="15" s="1"/>
  <c r="B53" i="15" s="1"/>
  <c r="B64" i="15" s="1"/>
  <c r="B75" i="15" s="1"/>
  <c r="B86" i="15" s="1"/>
  <c r="B97" i="15" s="1"/>
  <c r="B108" i="15" s="1"/>
  <c r="B119" i="15" s="1"/>
  <c r="B130" i="15" s="1"/>
  <c r="B141" i="15" s="1"/>
  <c r="B152" i="15" s="1"/>
  <c r="B163" i="15" s="1"/>
  <c r="B174" i="15" s="1"/>
  <c r="B185" i="15" s="1"/>
  <c r="B196" i="15" s="1"/>
  <c r="B207" i="15" s="1"/>
  <c r="B218" i="15" s="1"/>
  <c r="B229" i="15" s="1"/>
  <c r="B240" i="15" s="1"/>
  <c r="B251" i="15" s="1"/>
  <c r="B262" i="15" s="1"/>
  <c r="B273" i="15" s="1"/>
  <c r="B284" i="15" s="1"/>
  <c r="B295" i="15" s="1"/>
  <c r="B306" i="15" s="1"/>
  <c r="B317" i="15" s="1"/>
  <c r="B328" i="15" s="1"/>
  <c r="B339" i="15" s="1"/>
  <c r="B10" i="15"/>
  <c r="B21" i="15" s="1"/>
  <c r="B32" i="15" s="1"/>
  <c r="B43" i="15" s="1"/>
  <c r="B54" i="15" s="1"/>
  <c r="B65" i="15" s="1"/>
  <c r="B76" i="15" s="1"/>
  <c r="B87" i="15" s="1"/>
  <c r="B98" i="15" s="1"/>
  <c r="B109" i="15" s="1"/>
  <c r="B120" i="15" s="1"/>
  <c r="B131" i="15" s="1"/>
  <c r="B142" i="15" s="1"/>
  <c r="B153" i="15" s="1"/>
  <c r="B164" i="15" s="1"/>
  <c r="B175" i="15" s="1"/>
  <c r="B186" i="15" s="1"/>
  <c r="B197" i="15" s="1"/>
  <c r="B208" i="15" s="1"/>
  <c r="B219" i="15" s="1"/>
  <c r="B230" i="15" s="1"/>
  <c r="B241" i="15" s="1"/>
  <c r="B252" i="15" s="1"/>
  <c r="B263" i="15" s="1"/>
  <c r="B274" i="15" s="1"/>
  <c r="B285" i="15" s="1"/>
  <c r="B296" i="15" s="1"/>
  <c r="B307" i="15" s="1"/>
  <c r="B318" i="15" s="1"/>
  <c r="B329" i="15" s="1"/>
  <c r="B340" i="15" s="1"/>
  <c r="B11" i="15"/>
  <c r="B22" i="15" s="1"/>
  <c r="B33" i="15" s="1"/>
  <c r="B44" i="15" s="1"/>
  <c r="B55" i="15" s="1"/>
  <c r="B66" i="15" s="1"/>
  <c r="B77" i="15" s="1"/>
  <c r="B88" i="15" s="1"/>
  <c r="B99" i="15" s="1"/>
  <c r="B110" i="15" s="1"/>
  <c r="B121" i="15" s="1"/>
  <c r="B132" i="15" s="1"/>
  <c r="B143" i="15" s="1"/>
  <c r="B154" i="15" s="1"/>
  <c r="B165" i="15" s="1"/>
  <c r="B176" i="15" s="1"/>
  <c r="B187" i="15" s="1"/>
  <c r="B198" i="15" s="1"/>
  <c r="B209" i="15" s="1"/>
  <c r="B220" i="15" s="1"/>
  <c r="B231" i="15" s="1"/>
  <c r="B242" i="15" s="1"/>
  <c r="B253" i="15" s="1"/>
  <c r="B264" i="15" s="1"/>
  <c r="B275" i="15" s="1"/>
  <c r="B286" i="15" s="1"/>
  <c r="B297" i="15" s="1"/>
  <c r="B308" i="15" s="1"/>
  <c r="B319" i="15" s="1"/>
  <c r="B330" i="15" s="1"/>
  <c r="B341" i="15" s="1"/>
  <c r="B12" i="15"/>
  <c r="B23" i="15" s="1"/>
  <c r="B34" i="15" s="1"/>
  <c r="B45" i="15" s="1"/>
  <c r="B56" i="15" s="1"/>
  <c r="B67" i="15" s="1"/>
  <c r="B78" i="15" s="1"/>
  <c r="B89" i="15" s="1"/>
  <c r="B100" i="15" s="1"/>
  <c r="B111" i="15" s="1"/>
  <c r="B122" i="15" s="1"/>
  <c r="B133" i="15" s="1"/>
  <c r="B144" i="15" s="1"/>
  <c r="B155" i="15" s="1"/>
  <c r="B166" i="15" s="1"/>
  <c r="B177" i="15" s="1"/>
  <c r="B188" i="15" s="1"/>
  <c r="B199" i="15" s="1"/>
  <c r="B210" i="15" s="1"/>
  <c r="B221" i="15" s="1"/>
  <c r="B232" i="15" s="1"/>
  <c r="B243" i="15" s="1"/>
  <c r="B254" i="15" s="1"/>
  <c r="B265" i="15" s="1"/>
  <c r="B276" i="15" s="1"/>
  <c r="B287" i="15" s="1"/>
  <c r="B298" i="15" s="1"/>
  <c r="B309" i="15" s="1"/>
  <c r="B320" i="15" s="1"/>
  <c r="B331" i="15" s="1"/>
  <c r="B342" i="15" s="1"/>
  <c r="B13" i="15"/>
  <c r="B24" i="15" s="1"/>
  <c r="B35" i="15" s="1"/>
  <c r="B46" i="15" s="1"/>
  <c r="B57" i="15" s="1"/>
  <c r="B68" i="15" s="1"/>
  <c r="B79" i="15" s="1"/>
  <c r="B90" i="15" s="1"/>
  <c r="B101" i="15" s="1"/>
  <c r="B112" i="15" s="1"/>
  <c r="B123" i="15" s="1"/>
  <c r="B134" i="15" s="1"/>
  <c r="B145" i="15" s="1"/>
  <c r="B156" i="15" s="1"/>
  <c r="B167" i="15" s="1"/>
  <c r="B178" i="15" s="1"/>
  <c r="B189" i="15" s="1"/>
  <c r="B200" i="15" s="1"/>
  <c r="B211" i="15" s="1"/>
  <c r="B222" i="15" s="1"/>
  <c r="B233" i="15" s="1"/>
  <c r="B244" i="15" s="1"/>
  <c r="B255" i="15" s="1"/>
  <c r="B266" i="15" s="1"/>
  <c r="B277" i="15" s="1"/>
  <c r="B288" i="15" s="1"/>
  <c r="B299" i="15" s="1"/>
  <c r="B310" i="15" s="1"/>
  <c r="B321" i="15" s="1"/>
  <c r="B332" i="15" s="1"/>
  <c r="B343" i="15" s="1"/>
  <c r="B14" i="15"/>
  <c r="B25" i="15" s="1"/>
  <c r="B36" i="15" s="1"/>
  <c r="B47" i="15" s="1"/>
  <c r="B58" i="15" s="1"/>
  <c r="B69" i="15" s="1"/>
  <c r="B80" i="15" s="1"/>
  <c r="B91" i="15" s="1"/>
  <c r="B102" i="15" s="1"/>
  <c r="B113" i="15" s="1"/>
  <c r="B124" i="15" s="1"/>
  <c r="B135" i="15" s="1"/>
  <c r="B146" i="15" s="1"/>
  <c r="B157" i="15" s="1"/>
  <c r="B168" i="15" s="1"/>
  <c r="B179" i="15" s="1"/>
  <c r="B190" i="15" s="1"/>
  <c r="B201" i="15" s="1"/>
  <c r="B212" i="15" s="1"/>
  <c r="B223" i="15" s="1"/>
  <c r="B234" i="15" s="1"/>
  <c r="B245" i="15" s="1"/>
  <c r="B256" i="15" s="1"/>
  <c r="B267" i="15" s="1"/>
  <c r="B278" i="15" s="1"/>
  <c r="B289" i="15" s="1"/>
  <c r="B300" i="15" s="1"/>
  <c r="B311" i="15" s="1"/>
  <c r="B322" i="15" s="1"/>
  <c r="B333" i="15" s="1"/>
  <c r="B344" i="15" s="1"/>
  <c r="B15" i="15"/>
  <c r="B26" i="15" s="1"/>
  <c r="B37" i="15" s="1"/>
  <c r="B48" i="15" s="1"/>
  <c r="B59" i="15" s="1"/>
  <c r="B70" i="15" s="1"/>
  <c r="B81" i="15" s="1"/>
  <c r="B92" i="15" s="1"/>
  <c r="B103" i="15" s="1"/>
  <c r="B114" i="15" s="1"/>
  <c r="B125" i="15" s="1"/>
  <c r="B136" i="15" s="1"/>
  <c r="B147" i="15" s="1"/>
  <c r="B158" i="15" s="1"/>
  <c r="B169" i="15" s="1"/>
  <c r="B180" i="15" s="1"/>
  <c r="B191" i="15" s="1"/>
  <c r="B202" i="15" s="1"/>
  <c r="B213" i="15" s="1"/>
  <c r="B224" i="15" s="1"/>
  <c r="B235" i="15" s="1"/>
  <c r="B246" i="15" s="1"/>
  <c r="B257" i="15" s="1"/>
  <c r="B268" i="15" s="1"/>
  <c r="B279" i="15" s="1"/>
  <c r="B290" i="15" s="1"/>
  <c r="B301" i="15" s="1"/>
  <c r="B312" i="15" s="1"/>
  <c r="B323" i="15" s="1"/>
  <c r="B334" i="15" s="1"/>
  <c r="B345" i="15" s="1"/>
  <c r="B16" i="15"/>
  <c r="B27" i="15" s="1"/>
  <c r="B38" i="15" s="1"/>
  <c r="B49" i="15" s="1"/>
  <c r="B60" i="15" s="1"/>
  <c r="B71" i="15" s="1"/>
  <c r="B82" i="15" s="1"/>
  <c r="B93" i="15" s="1"/>
  <c r="B104" i="15" s="1"/>
  <c r="B115" i="15" s="1"/>
  <c r="B126" i="15" s="1"/>
  <c r="B137" i="15" s="1"/>
  <c r="B148" i="15" s="1"/>
  <c r="B159" i="15" s="1"/>
  <c r="B170" i="15" s="1"/>
  <c r="B181" i="15" s="1"/>
  <c r="B192" i="15" s="1"/>
  <c r="B203" i="15" s="1"/>
  <c r="B214" i="15" s="1"/>
  <c r="B225" i="15" s="1"/>
  <c r="B236" i="15" s="1"/>
  <c r="B247" i="15" s="1"/>
  <c r="B258" i="15" s="1"/>
  <c r="B269" i="15" s="1"/>
  <c r="B280" i="15" s="1"/>
  <c r="B291" i="15" s="1"/>
  <c r="B302" i="15" s="1"/>
  <c r="B313" i="15" s="1"/>
  <c r="B324" i="15" s="1"/>
  <c r="B335" i="15" s="1"/>
  <c r="B346" i="15" s="1"/>
  <c r="B17" i="15"/>
  <c r="B28" i="15" s="1"/>
  <c r="B39" i="15" s="1"/>
  <c r="B50" i="15" s="1"/>
  <c r="B61" i="15" s="1"/>
  <c r="B72" i="15" s="1"/>
  <c r="B83" i="15" s="1"/>
  <c r="B94" i="15" s="1"/>
  <c r="B105" i="15" s="1"/>
  <c r="B116" i="15" s="1"/>
  <c r="B127" i="15" s="1"/>
  <c r="B138" i="15" s="1"/>
  <c r="B149" i="15" s="1"/>
  <c r="B160" i="15" s="1"/>
  <c r="B171" i="15" s="1"/>
  <c r="B182" i="15" s="1"/>
  <c r="B193" i="15" s="1"/>
  <c r="B204" i="15" s="1"/>
  <c r="B215" i="15" s="1"/>
  <c r="B226" i="15" s="1"/>
  <c r="B237" i="15" s="1"/>
  <c r="B248" i="15" s="1"/>
  <c r="B259" i="15" s="1"/>
  <c r="B270" i="15" s="1"/>
  <c r="B281" i="15" s="1"/>
  <c r="B292" i="15" s="1"/>
  <c r="B303" i="15" s="1"/>
  <c r="B314" i="15" s="1"/>
  <c r="B325" i="15" s="1"/>
  <c r="B336" i="15" s="1"/>
  <c r="B347" i="15" s="1"/>
  <c r="B18" i="16"/>
  <c r="B18" i="15"/>
  <c r="B8" i="14"/>
  <c r="B19" i="14" s="1"/>
  <c r="B30" i="14" s="1"/>
  <c r="B41" i="14" s="1"/>
  <c r="B52" i="14" s="1"/>
  <c r="B63" i="14" s="1"/>
  <c r="B74" i="14" s="1"/>
  <c r="B85" i="14" s="1"/>
  <c r="B96" i="14" s="1"/>
  <c r="B107" i="14" s="1"/>
  <c r="B118" i="14" s="1"/>
  <c r="B129" i="14" s="1"/>
  <c r="B140" i="14" s="1"/>
  <c r="B151" i="14" s="1"/>
  <c r="B162" i="14" s="1"/>
  <c r="B173" i="14" s="1"/>
  <c r="B184" i="14" s="1"/>
  <c r="B195" i="14" s="1"/>
  <c r="B206" i="14" s="1"/>
  <c r="B217" i="14" s="1"/>
  <c r="B228" i="14" s="1"/>
  <c r="B239" i="14" s="1"/>
  <c r="B250" i="14" s="1"/>
  <c r="B261" i="14" s="1"/>
  <c r="B272" i="14" s="1"/>
  <c r="B283" i="14" s="1"/>
  <c r="B294" i="14" s="1"/>
  <c r="B305" i="14" s="1"/>
  <c r="B316" i="14" s="1"/>
  <c r="B327" i="14" s="1"/>
  <c r="B338" i="14" s="1"/>
  <c r="B9" i="14"/>
  <c r="B20" i="14" s="1"/>
  <c r="B31" i="14" s="1"/>
  <c r="B42" i="14" s="1"/>
  <c r="B53" i="14" s="1"/>
  <c r="B64" i="14" s="1"/>
  <c r="B75" i="14" s="1"/>
  <c r="B86" i="14" s="1"/>
  <c r="B97" i="14" s="1"/>
  <c r="B108" i="14" s="1"/>
  <c r="B119" i="14" s="1"/>
  <c r="B130" i="14" s="1"/>
  <c r="B141" i="14" s="1"/>
  <c r="B152" i="14" s="1"/>
  <c r="B163" i="14" s="1"/>
  <c r="B174" i="14" s="1"/>
  <c r="B185" i="14" s="1"/>
  <c r="B196" i="14" s="1"/>
  <c r="B207" i="14" s="1"/>
  <c r="B218" i="14" s="1"/>
  <c r="B229" i="14" s="1"/>
  <c r="B240" i="14" s="1"/>
  <c r="B251" i="14" s="1"/>
  <c r="B262" i="14" s="1"/>
  <c r="B273" i="14" s="1"/>
  <c r="B284" i="14" s="1"/>
  <c r="B295" i="14" s="1"/>
  <c r="B306" i="14" s="1"/>
  <c r="B317" i="14" s="1"/>
  <c r="B328" i="14" s="1"/>
  <c r="B339" i="14" s="1"/>
  <c r="B10" i="14"/>
  <c r="B21" i="14" s="1"/>
  <c r="B32" i="14" s="1"/>
  <c r="B43" i="14" s="1"/>
  <c r="B54" i="14" s="1"/>
  <c r="B65" i="14" s="1"/>
  <c r="B76" i="14" s="1"/>
  <c r="B87" i="14" s="1"/>
  <c r="B98" i="14" s="1"/>
  <c r="B109" i="14" s="1"/>
  <c r="B120" i="14" s="1"/>
  <c r="B131" i="14" s="1"/>
  <c r="B142" i="14" s="1"/>
  <c r="B153" i="14" s="1"/>
  <c r="B164" i="14" s="1"/>
  <c r="B175" i="14" s="1"/>
  <c r="B186" i="14" s="1"/>
  <c r="B197" i="14" s="1"/>
  <c r="B208" i="14" s="1"/>
  <c r="B219" i="14" s="1"/>
  <c r="B230" i="14" s="1"/>
  <c r="B241" i="14" s="1"/>
  <c r="B252" i="14" s="1"/>
  <c r="B263" i="14" s="1"/>
  <c r="B274" i="14" s="1"/>
  <c r="B285" i="14" s="1"/>
  <c r="B296" i="14" s="1"/>
  <c r="B307" i="14" s="1"/>
  <c r="B318" i="14" s="1"/>
  <c r="B329" i="14" s="1"/>
  <c r="B340" i="14" s="1"/>
  <c r="B11" i="14"/>
  <c r="B22" i="14" s="1"/>
  <c r="B33" i="14" s="1"/>
  <c r="B44" i="14" s="1"/>
  <c r="B55" i="14" s="1"/>
  <c r="B66" i="14" s="1"/>
  <c r="B77" i="14" s="1"/>
  <c r="B88" i="14" s="1"/>
  <c r="B99" i="14" s="1"/>
  <c r="B110" i="14" s="1"/>
  <c r="B121" i="14" s="1"/>
  <c r="B132" i="14" s="1"/>
  <c r="B143" i="14" s="1"/>
  <c r="B154" i="14" s="1"/>
  <c r="B165" i="14" s="1"/>
  <c r="B176" i="14" s="1"/>
  <c r="B187" i="14" s="1"/>
  <c r="B198" i="14" s="1"/>
  <c r="B209" i="14" s="1"/>
  <c r="B220" i="14" s="1"/>
  <c r="B231" i="14" s="1"/>
  <c r="B242" i="14" s="1"/>
  <c r="B253" i="14" s="1"/>
  <c r="B264" i="14" s="1"/>
  <c r="B275" i="14" s="1"/>
  <c r="B286" i="14" s="1"/>
  <c r="B297" i="14" s="1"/>
  <c r="B308" i="14" s="1"/>
  <c r="B319" i="14" s="1"/>
  <c r="B330" i="14" s="1"/>
  <c r="B341" i="14" s="1"/>
  <c r="B12" i="14"/>
  <c r="B23" i="14" s="1"/>
  <c r="B34" i="14" s="1"/>
  <c r="B45" i="14" s="1"/>
  <c r="B56" i="14" s="1"/>
  <c r="B67" i="14" s="1"/>
  <c r="B78" i="14" s="1"/>
  <c r="B89" i="14" s="1"/>
  <c r="B100" i="14" s="1"/>
  <c r="B111" i="14" s="1"/>
  <c r="B122" i="14" s="1"/>
  <c r="B133" i="14" s="1"/>
  <c r="B144" i="14" s="1"/>
  <c r="B155" i="14" s="1"/>
  <c r="B166" i="14" s="1"/>
  <c r="B177" i="14" s="1"/>
  <c r="B188" i="14" s="1"/>
  <c r="B199" i="14" s="1"/>
  <c r="B210" i="14" s="1"/>
  <c r="B221" i="14" s="1"/>
  <c r="B232" i="14" s="1"/>
  <c r="B243" i="14" s="1"/>
  <c r="B254" i="14" s="1"/>
  <c r="B265" i="14" s="1"/>
  <c r="B276" i="14" s="1"/>
  <c r="B287" i="14" s="1"/>
  <c r="B298" i="14" s="1"/>
  <c r="B309" i="14" s="1"/>
  <c r="B320" i="14" s="1"/>
  <c r="B331" i="14" s="1"/>
  <c r="B342" i="14" s="1"/>
  <c r="B13" i="14"/>
  <c r="B24" i="14" s="1"/>
  <c r="B35" i="14" s="1"/>
  <c r="B46" i="14" s="1"/>
  <c r="B57" i="14" s="1"/>
  <c r="B68" i="14" s="1"/>
  <c r="B79" i="14" s="1"/>
  <c r="B90" i="14" s="1"/>
  <c r="B101" i="14" s="1"/>
  <c r="B112" i="14" s="1"/>
  <c r="B123" i="14" s="1"/>
  <c r="B134" i="14" s="1"/>
  <c r="B145" i="14" s="1"/>
  <c r="B156" i="14" s="1"/>
  <c r="B167" i="14" s="1"/>
  <c r="B178" i="14" s="1"/>
  <c r="B189" i="14" s="1"/>
  <c r="B200" i="14" s="1"/>
  <c r="B211" i="14" s="1"/>
  <c r="B222" i="14" s="1"/>
  <c r="B233" i="14" s="1"/>
  <c r="B244" i="14" s="1"/>
  <c r="B255" i="14" s="1"/>
  <c r="B266" i="14" s="1"/>
  <c r="B277" i="14" s="1"/>
  <c r="B288" i="14" s="1"/>
  <c r="B299" i="14" s="1"/>
  <c r="B310" i="14" s="1"/>
  <c r="B321" i="14" s="1"/>
  <c r="B332" i="14" s="1"/>
  <c r="B343" i="14" s="1"/>
  <c r="B14" i="14"/>
  <c r="B25" i="14" s="1"/>
  <c r="B36" i="14" s="1"/>
  <c r="B47" i="14" s="1"/>
  <c r="B58" i="14" s="1"/>
  <c r="B69" i="14" s="1"/>
  <c r="B80" i="14" s="1"/>
  <c r="B91" i="14" s="1"/>
  <c r="B102" i="14" s="1"/>
  <c r="B113" i="14" s="1"/>
  <c r="B124" i="14" s="1"/>
  <c r="B135" i="14" s="1"/>
  <c r="B146" i="14" s="1"/>
  <c r="B157" i="14" s="1"/>
  <c r="B168" i="14" s="1"/>
  <c r="B179" i="14" s="1"/>
  <c r="B190" i="14" s="1"/>
  <c r="B201" i="14" s="1"/>
  <c r="B212" i="14" s="1"/>
  <c r="B223" i="14" s="1"/>
  <c r="B234" i="14" s="1"/>
  <c r="B245" i="14" s="1"/>
  <c r="B256" i="14" s="1"/>
  <c r="B267" i="14" s="1"/>
  <c r="B278" i="14" s="1"/>
  <c r="B289" i="14" s="1"/>
  <c r="B300" i="14" s="1"/>
  <c r="B311" i="14" s="1"/>
  <c r="B322" i="14" s="1"/>
  <c r="B333" i="14" s="1"/>
  <c r="B344" i="14" s="1"/>
  <c r="B15" i="14"/>
  <c r="B26" i="14" s="1"/>
  <c r="B37" i="14" s="1"/>
  <c r="B48" i="14" s="1"/>
  <c r="B59" i="14" s="1"/>
  <c r="B70" i="14" s="1"/>
  <c r="B81" i="14" s="1"/>
  <c r="B92" i="14" s="1"/>
  <c r="B103" i="14" s="1"/>
  <c r="B114" i="14" s="1"/>
  <c r="B125" i="14" s="1"/>
  <c r="B136" i="14" s="1"/>
  <c r="B147" i="14" s="1"/>
  <c r="B158" i="14" s="1"/>
  <c r="B169" i="14" s="1"/>
  <c r="B180" i="14" s="1"/>
  <c r="B191" i="14" s="1"/>
  <c r="B202" i="14" s="1"/>
  <c r="B213" i="14" s="1"/>
  <c r="B224" i="14" s="1"/>
  <c r="B235" i="14" s="1"/>
  <c r="B246" i="14" s="1"/>
  <c r="B257" i="14" s="1"/>
  <c r="B268" i="14" s="1"/>
  <c r="B279" i="14" s="1"/>
  <c r="B290" i="14" s="1"/>
  <c r="B301" i="14" s="1"/>
  <c r="B312" i="14" s="1"/>
  <c r="B323" i="14" s="1"/>
  <c r="B334" i="14" s="1"/>
  <c r="B345" i="14" s="1"/>
  <c r="B16" i="14"/>
  <c r="B27" i="14" s="1"/>
  <c r="B38" i="14" s="1"/>
  <c r="B49" i="14" s="1"/>
  <c r="B60" i="14" s="1"/>
  <c r="B71" i="14" s="1"/>
  <c r="B82" i="14" s="1"/>
  <c r="B93" i="14" s="1"/>
  <c r="B104" i="14" s="1"/>
  <c r="B115" i="14" s="1"/>
  <c r="B126" i="14" s="1"/>
  <c r="B137" i="14" s="1"/>
  <c r="B148" i="14" s="1"/>
  <c r="B159" i="14" s="1"/>
  <c r="B170" i="14" s="1"/>
  <c r="B181" i="14" s="1"/>
  <c r="B192" i="14" s="1"/>
  <c r="B203" i="14" s="1"/>
  <c r="B214" i="14" s="1"/>
  <c r="B225" i="14" s="1"/>
  <c r="B236" i="14" s="1"/>
  <c r="B247" i="14" s="1"/>
  <c r="B258" i="14" s="1"/>
  <c r="B269" i="14" s="1"/>
  <c r="B280" i="14" s="1"/>
  <c r="B291" i="14" s="1"/>
  <c r="B302" i="14" s="1"/>
  <c r="B313" i="14" s="1"/>
  <c r="B324" i="14" s="1"/>
  <c r="B335" i="14" s="1"/>
  <c r="B346" i="14" s="1"/>
  <c r="B17" i="14"/>
  <c r="B28" i="14" s="1"/>
  <c r="B39" i="14" s="1"/>
  <c r="B50" i="14" s="1"/>
  <c r="B61" i="14" s="1"/>
  <c r="B72" i="14" s="1"/>
  <c r="B83" i="14" s="1"/>
  <c r="B94" i="14" s="1"/>
  <c r="B105" i="14" s="1"/>
  <c r="B116" i="14" s="1"/>
  <c r="B127" i="14" s="1"/>
  <c r="B138" i="14" s="1"/>
  <c r="B149" i="14" s="1"/>
  <c r="B160" i="14" s="1"/>
  <c r="B171" i="14" s="1"/>
  <c r="B182" i="14" s="1"/>
  <c r="B193" i="14" s="1"/>
  <c r="B204" i="14" s="1"/>
  <c r="B215" i="14" s="1"/>
  <c r="B226" i="14" s="1"/>
  <c r="B237" i="14" s="1"/>
  <c r="B248" i="14" s="1"/>
  <c r="B259" i="14" s="1"/>
  <c r="B270" i="14" s="1"/>
  <c r="B281" i="14" s="1"/>
  <c r="B292" i="14" s="1"/>
  <c r="B303" i="14" s="1"/>
  <c r="B314" i="14" s="1"/>
  <c r="B325" i="14" s="1"/>
  <c r="B336" i="14" s="1"/>
  <c r="B347" i="14" s="1"/>
  <c r="B18" i="14"/>
  <c r="X33" i="19" a="1"/>
  <c r="X2" i="19" a="1"/>
  <c r="X63" i="19" a="1"/>
  <c r="O18" i="15" l="1"/>
  <c r="P18" i="15"/>
  <c r="P18" i="14"/>
  <c r="P18" i="16"/>
  <c r="X63" i="19"/>
  <c r="Y63" i="19" s="1"/>
  <c r="X33" i="19"/>
  <c r="Y33" i="19" s="1"/>
  <c r="X2" i="19"/>
  <c r="Y2" i="19" s="1"/>
  <c r="A18" i="14"/>
  <c r="B29" i="15"/>
  <c r="E350" i="15"/>
  <c r="E352" i="15"/>
  <c r="B29" i="16"/>
  <c r="E352" i="16"/>
  <c r="E350" i="16"/>
  <c r="B29" i="14"/>
  <c r="E350" i="14"/>
  <c r="E352" i="14"/>
  <c r="X64" i="19" a="1"/>
  <c r="X34" i="19" a="1"/>
  <c r="X3" i="19" a="1"/>
  <c r="P29" i="15" l="1"/>
  <c r="O29" i="16"/>
  <c r="P29" i="16"/>
  <c r="P29" i="14"/>
  <c r="X64" i="19"/>
  <c r="Y64" i="19" s="1"/>
  <c r="X34" i="19"/>
  <c r="Y34" i="19" s="1"/>
  <c r="X3" i="19"/>
  <c r="Y3" i="19" s="1"/>
  <c r="A29" i="14"/>
  <c r="Q347" i="15"/>
  <c r="H347" i="15" s="1"/>
  <c r="Q346" i="15"/>
  <c r="H346" i="15" s="1"/>
  <c r="Q345" i="15"/>
  <c r="H345" i="15" s="1"/>
  <c r="Q344" i="15"/>
  <c r="H344" i="15" s="1"/>
  <c r="Q343" i="15"/>
  <c r="H343" i="15" s="1"/>
  <c r="Q342" i="15"/>
  <c r="Q341" i="15"/>
  <c r="H341" i="15" s="1"/>
  <c r="Q340" i="15"/>
  <c r="R340" i="15" s="1"/>
  <c r="Q339" i="15"/>
  <c r="R339" i="15" s="1"/>
  <c r="Q338" i="15"/>
  <c r="R338" i="15" s="1"/>
  <c r="Q347" i="16"/>
  <c r="H347" i="16" s="1"/>
  <c r="Q346" i="16"/>
  <c r="Q345" i="16"/>
  <c r="Q344" i="16"/>
  <c r="Q343" i="16"/>
  <c r="Q342" i="16"/>
  <c r="Q341" i="16"/>
  <c r="Q340" i="16"/>
  <c r="Q339" i="16"/>
  <c r="H339" i="16" s="1"/>
  <c r="Q338" i="16"/>
  <c r="R338" i="16" s="1"/>
  <c r="Q347" i="2"/>
  <c r="Q346" i="2"/>
  <c r="Q345" i="2"/>
  <c r="Q344" i="2"/>
  <c r="Q343" i="2"/>
  <c r="Q342" i="2"/>
  <c r="Q341" i="2"/>
  <c r="H341" i="2" s="1"/>
  <c r="Q340" i="2"/>
  <c r="Q339" i="2"/>
  <c r="R339" i="2" s="1"/>
  <c r="Q338" i="2"/>
  <c r="R338" i="2" s="1"/>
  <c r="Q347" i="6"/>
  <c r="H347" i="6" s="1"/>
  <c r="Q346" i="6"/>
  <c r="Q345" i="6"/>
  <c r="Q344" i="6"/>
  <c r="Q343" i="6"/>
  <c r="H343" i="6" s="1"/>
  <c r="Q342" i="6"/>
  <c r="Q341" i="6"/>
  <c r="Q340" i="6"/>
  <c r="Q339" i="6"/>
  <c r="R339" i="6" s="1"/>
  <c r="Q338" i="6"/>
  <c r="R338" i="6" s="1"/>
  <c r="Q347" i="7"/>
  <c r="Q346" i="7"/>
  <c r="Q345" i="7"/>
  <c r="H345" i="7" s="1"/>
  <c r="Q344" i="7"/>
  <c r="Q343" i="7"/>
  <c r="Q342" i="7"/>
  <c r="Q341" i="7"/>
  <c r="Q340" i="7"/>
  <c r="Q339" i="7"/>
  <c r="R339" i="7" s="1"/>
  <c r="Q338" i="7"/>
  <c r="R338" i="7" s="1"/>
  <c r="Q347" i="8"/>
  <c r="Q346" i="8"/>
  <c r="Q345" i="8"/>
  <c r="Q344" i="8"/>
  <c r="Q343" i="8"/>
  <c r="H343" i="8" s="1"/>
  <c r="Q342" i="8"/>
  <c r="Q341" i="8"/>
  <c r="Q340" i="8"/>
  <c r="Q339" i="8"/>
  <c r="H339" i="8" s="1"/>
  <c r="Q338" i="8"/>
  <c r="R338" i="8" s="1"/>
  <c r="Q347" i="9"/>
  <c r="Q346" i="9"/>
  <c r="Q345" i="9"/>
  <c r="H345" i="9" s="1"/>
  <c r="Q344" i="9"/>
  <c r="Q343" i="9"/>
  <c r="Q347" i="10"/>
  <c r="H347" i="10" s="1"/>
  <c r="Q346" i="10"/>
  <c r="Q345" i="10"/>
  <c r="Q344" i="10"/>
  <c r="Q343" i="10"/>
  <c r="Q342" i="10"/>
  <c r="Q341" i="10"/>
  <c r="Q340" i="10"/>
  <c r="Q339" i="10"/>
  <c r="R339" i="10" s="1"/>
  <c r="Q338" i="10"/>
  <c r="R338" i="10" s="1"/>
  <c r="Q347" i="11"/>
  <c r="Q346" i="11"/>
  <c r="Q345" i="11"/>
  <c r="Q344" i="11"/>
  <c r="Q343" i="11"/>
  <c r="Q342" i="11"/>
  <c r="Q341" i="11"/>
  <c r="H341" i="11" s="1"/>
  <c r="Q340" i="11"/>
  <c r="Q339" i="11"/>
  <c r="R339" i="11" s="1"/>
  <c r="Q338" i="11"/>
  <c r="R338" i="11" s="1"/>
  <c r="Q347" i="12"/>
  <c r="H347" i="12" s="1"/>
  <c r="Q346" i="12"/>
  <c r="Q345" i="12"/>
  <c r="Q344" i="12"/>
  <c r="Q343" i="12"/>
  <c r="Q342" i="12"/>
  <c r="Q341" i="12"/>
  <c r="Q340" i="12"/>
  <c r="Q339" i="12"/>
  <c r="R339" i="12" s="1"/>
  <c r="Q338" i="12"/>
  <c r="R338" i="12" s="1"/>
  <c r="Q347" i="13"/>
  <c r="Q346" i="13"/>
  <c r="Q345" i="13"/>
  <c r="H345" i="13" s="1"/>
  <c r="Q344" i="13"/>
  <c r="Q343" i="13"/>
  <c r="Q342" i="13"/>
  <c r="Q341" i="13"/>
  <c r="H341" i="13" s="1"/>
  <c r="Q340" i="13"/>
  <c r="Q339" i="13"/>
  <c r="R339" i="13" s="1"/>
  <c r="Q338" i="13"/>
  <c r="R338" i="13" s="1"/>
  <c r="Q347" i="14"/>
  <c r="H347" i="14" s="1"/>
  <c r="Q346" i="14"/>
  <c r="Q345" i="14"/>
  <c r="Q344" i="14"/>
  <c r="Q343" i="14"/>
  <c r="Q342" i="14"/>
  <c r="Q341" i="14"/>
  <c r="Q340" i="14"/>
  <c r="Q336" i="15"/>
  <c r="H336" i="15" s="1"/>
  <c r="Q335" i="15"/>
  <c r="H335" i="15" s="1"/>
  <c r="Q334" i="15"/>
  <c r="H334" i="15" s="1"/>
  <c r="Q333" i="15"/>
  <c r="H333" i="15" s="1"/>
  <c r="Q332" i="15"/>
  <c r="H332" i="15" s="1"/>
  <c r="Q331" i="15"/>
  <c r="Q330" i="15"/>
  <c r="H330" i="15" s="1"/>
  <c r="Q329" i="15"/>
  <c r="Q328" i="15"/>
  <c r="Q327" i="15"/>
  <c r="Q336" i="16"/>
  <c r="H336" i="16" s="1"/>
  <c r="Q335" i="16"/>
  <c r="Q334" i="16"/>
  <c r="Q333" i="16"/>
  <c r="Q332" i="16"/>
  <c r="Q331" i="16"/>
  <c r="Q330" i="16"/>
  <c r="Q329" i="16"/>
  <c r="Q328" i="16"/>
  <c r="Q327" i="16"/>
  <c r="Q336" i="2"/>
  <c r="Q335" i="2"/>
  <c r="Q334" i="2"/>
  <c r="H334" i="2" s="1"/>
  <c r="Q333" i="2"/>
  <c r="Q332" i="2"/>
  <c r="Q331" i="2"/>
  <c r="Q330" i="2"/>
  <c r="H330" i="2" s="1"/>
  <c r="Q329" i="2"/>
  <c r="Q328" i="2"/>
  <c r="Q327" i="2"/>
  <c r="Q336" i="6"/>
  <c r="Q335" i="6"/>
  <c r="Q334" i="6"/>
  <c r="Q333" i="6"/>
  <c r="Q332" i="6"/>
  <c r="H332" i="6" s="1"/>
  <c r="Q331" i="6"/>
  <c r="Q330" i="6"/>
  <c r="Q329" i="6"/>
  <c r="Q328" i="6"/>
  <c r="H328" i="6" s="1"/>
  <c r="Q327" i="6"/>
  <c r="Q336" i="7"/>
  <c r="Q335" i="7"/>
  <c r="Q334" i="7"/>
  <c r="H334" i="7" s="1"/>
  <c r="Q333" i="7"/>
  <c r="Q332" i="7"/>
  <c r="Q331" i="7"/>
  <c r="Q330" i="7"/>
  <c r="Q329" i="7"/>
  <c r="Q328" i="7"/>
  <c r="Q327" i="7"/>
  <c r="Q336" i="8"/>
  <c r="Q335" i="8"/>
  <c r="Q334" i="8"/>
  <c r="Q333" i="8"/>
  <c r="Q332" i="8"/>
  <c r="H332" i="8" s="1"/>
  <c r="Q331" i="8"/>
  <c r="Q330" i="8"/>
  <c r="Q329" i="8"/>
  <c r="Q328" i="8"/>
  <c r="H328" i="8" s="1"/>
  <c r="Q327" i="8"/>
  <c r="Q336" i="9"/>
  <c r="Q335" i="9"/>
  <c r="Q334" i="9"/>
  <c r="Q333" i="9"/>
  <c r="Q332" i="9"/>
  <c r="Q331" i="9"/>
  <c r="Q330" i="9"/>
  <c r="H330" i="9" s="1"/>
  <c r="Q329" i="9"/>
  <c r="Q328" i="9"/>
  <c r="Q327" i="9"/>
  <c r="Q336" i="10"/>
  <c r="H336" i="10" s="1"/>
  <c r="Q335" i="10"/>
  <c r="Q334" i="10"/>
  <c r="Q333" i="10"/>
  <c r="Q332" i="10"/>
  <c r="H332" i="10" s="1"/>
  <c r="Q331" i="10"/>
  <c r="Q330" i="10"/>
  <c r="Q329" i="10"/>
  <c r="Q328" i="10"/>
  <c r="Q327" i="10"/>
  <c r="Q336" i="11"/>
  <c r="Q335" i="11"/>
  <c r="Q334" i="11"/>
  <c r="Q333" i="11"/>
  <c r="Q332" i="11"/>
  <c r="Q331" i="11"/>
  <c r="Q330" i="11"/>
  <c r="H330" i="11" s="1"/>
  <c r="Q329" i="11"/>
  <c r="Q328" i="11"/>
  <c r="Q327" i="11"/>
  <c r="Q336" i="12"/>
  <c r="H336" i="12" s="1"/>
  <c r="Q335" i="12"/>
  <c r="Q334" i="12"/>
  <c r="Q333" i="12"/>
  <c r="Q332" i="12"/>
  <c r="Q331" i="12"/>
  <c r="Q330" i="12"/>
  <c r="Q329" i="12"/>
  <c r="Q328" i="12"/>
  <c r="H328" i="12" s="1"/>
  <c r="Q327" i="12"/>
  <c r="Q336" i="13"/>
  <c r="Q335" i="13"/>
  <c r="Q334" i="13"/>
  <c r="H334" i="13" s="1"/>
  <c r="Q333" i="13"/>
  <c r="Q332" i="13"/>
  <c r="Q331" i="13"/>
  <c r="Q330" i="13"/>
  <c r="H330" i="13" s="1"/>
  <c r="Q329" i="13"/>
  <c r="Q328" i="13"/>
  <c r="Q327" i="13"/>
  <c r="Q336" i="14"/>
  <c r="Q335" i="14"/>
  <c r="Q334" i="14"/>
  <c r="Q333" i="14"/>
  <c r="Q332" i="14"/>
  <c r="Q331" i="14"/>
  <c r="H331" i="14" s="1"/>
  <c r="Q330" i="14"/>
  <c r="Q329" i="14"/>
  <c r="Q328" i="14"/>
  <c r="H328" i="14" s="1"/>
  <c r="Q327" i="14"/>
  <c r="H327" i="14" s="1"/>
  <c r="Q325" i="15"/>
  <c r="H325" i="15" s="1"/>
  <c r="Q324" i="15"/>
  <c r="H324" i="15" s="1"/>
  <c r="Q323" i="15"/>
  <c r="H323" i="15" s="1"/>
  <c r="Q322" i="15"/>
  <c r="H322" i="15" s="1"/>
  <c r="Q321" i="15"/>
  <c r="H321" i="15" s="1"/>
  <c r="Q320" i="15"/>
  <c r="R320" i="15" s="1"/>
  <c r="Q319" i="15"/>
  <c r="H319" i="15" s="1"/>
  <c r="Q318" i="15"/>
  <c r="Q317" i="15"/>
  <c r="Q316" i="15"/>
  <c r="Q325" i="16"/>
  <c r="H325" i="16" s="1"/>
  <c r="Q324" i="16"/>
  <c r="Q323" i="16"/>
  <c r="Q322" i="16"/>
  <c r="Q321" i="16"/>
  <c r="Q320" i="16"/>
  <c r="Q319" i="16"/>
  <c r="Q318" i="16"/>
  <c r="Q317" i="16"/>
  <c r="H317" i="16" s="1"/>
  <c r="Q316" i="16"/>
  <c r="Q325" i="2"/>
  <c r="Q324" i="2"/>
  <c r="Q323" i="2"/>
  <c r="Q322" i="2"/>
  <c r="Q321" i="2"/>
  <c r="Q320" i="2"/>
  <c r="Q319" i="2"/>
  <c r="H319" i="2" s="1"/>
  <c r="Q318" i="2"/>
  <c r="Q317" i="2"/>
  <c r="Q316" i="2"/>
  <c r="Q325" i="6"/>
  <c r="H325" i="6" s="1"/>
  <c r="Q324" i="6"/>
  <c r="Q323" i="6"/>
  <c r="Q322" i="6"/>
  <c r="Q321" i="6"/>
  <c r="H321" i="6" s="1"/>
  <c r="Q320" i="6"/>
  <c r="Q319" i="6"/>
  <c r="Q318" i="6"/>
  <c r="Q317" i="6"/>
  <c r="Q316" i="6"/>
  <c r="Q325" i="7"/>
  <c r="Q324" i="7"/>
  <c r="Q323" i="7"/>
  <c r="H323" i="7" s="1"/>
  <c r="Q322" i="7"/>
  <c r="Q321" i="7"/>
  <c r="Q320" i="7"/>
  <c r="Q319" i="7"/>
  <c r="Q318" i="7"/>
  <c r="Q317" i="7"/>
  <c r="Q316" i="7"/>
  <c r="Q325" i="8"/>
  <c r="H325" i="8" s="1"/>
  <c r="Q324" i="8"/>
  <c r="Q323" i="8"/>
  <c r="Q322" i="8"/>
  <c r="Q321" i="8"/>
  <c r="Q320" i="8"/>
  <c r="Q319" i="8"/>
  <c r="Q318" i="8"/>
  <c r="Q317" i="8"/>
  <c r="H317" i="8" s="1"/>
  <c r="Q316" i="8"/>
  <c r="Q325" i="9"/>
  <c r="Q324" i="9"/>
  <c r="Q323" i="9"/>
  <c r="H323" i="9" s="1"/>
  <c r="Q322" i="9"/>
  <c r="Q321" i="9"/>
  <c r="Q320" i="9"/>
  <c r="Q319" i="9"/>
  <c r="H319" i="9" s="1"/>
  <c r="Q318" i="9"/>
  <c r="Q317" i="9"/>
  <c r="Q316" i="9"/>
  <c r="Q325" i="10"/>
  <c r="H325" i="10" s="1"/>
  <c r="Q324" i="10"/>
  <c r="Q323" i="10"/>
  <c r="Q322" i="10"/>
  <c r="Q321" i="10"/>
  <c r="H321" i="10" s="1"/>
  <c r="Q320" i="10"/>
  <c r="Q319" i="10"/>
  <c r="Q318" i="10"/>
  <c r="Q317" i="10"/>
  <c r="Q316" i="10"/>
  <c r="Q325" i="11"/>
  <c r="Q324" i="11"/>
  <c r="Q323" i="11"/>
  <c r="H323" i="11" s="1"/>
  <c r="Q322" i="11"/>
  <c r="Q321" i="11"/>
  <c r="Q320" i="11"/>
  <c r="Q319" i="11"/>
  <c r="H319" i="11" s="1"/>
  <c r="Q318" i="11"/>
  <c r="Q317" i="11"/>
  <c r="Q316" i="11"/>
  <c r="Q325" i="12"/>
  <c r="H325" i="12" s="1"/>
  <c r="Q324" i="12"/>
  <c r="Q323" i="12"/>
  <c r="Q322" i="12"/>
  <c r="Q321" i="12"/>
  <c r="H321" i="12" s="1"/>
  <c r="Q320" i="12"/>
  <c r="Q319" i="12"/>
  <c r="Q318" i="12"/>
  <c r="Q317" i="12"/>
  <c r="H317" i="12" s="1"/>
  <c r="Q316" i="12"/>
  <c r="Q325" i="13"/>
  <c r="Q324" i="13"/>
  <c r="Q323" i="13"/>
  <c r="H323" i="13" s="1"/>
  <c r="Q322" i="13"/>
  <c r="Q321" i="13"/>
  <c r="Q320" i="13"/>
  <c r="Q319" i="13"/>
  <c r="H319" i="13" s="1"/>
  <c r="Q318" i="13"/>
  <c r="Q317" i="13"/>
  <c r="Q316" i="13"/>
  <c r="Q325" i="14"/>
  <c r="Q324" i="14"/>
  <c r="Q323" i="14"/>
  <c r="Q322" i="14"/>
  <c r="Q321" i="14"/>
  <c r="H321" i="14" s="1"/>
  <c r="Q320" i="14"/>
  <c r="Q319" i="14"/>
  <c r="Q318" i="14"/>
  <c r="Q317" i="14"/>
  <c r="H317" i="14" s="1"/>
  <c r="Q316" i="14"/>
  <c r="Q314" i="15"/>
  <c r="H314" i="15" s="1"/>
  <c r="Q313" i="15"/>
  <c r="H313" i="15" s="1"/>
  <c r="Q312" i="15"/>
  <c r="H312" i="15" s="1"/>
  <c r="Q311" i="15"/>
  <c r="H311" i="15" s="1"/>
  <c r="Q310" i="15"/>
  <c r="H310" i="15" s="1"/>
  <c r="Q309" i="15"/>
  <c r="Q308" i="15"/>
  <c r="H308" i="15" s="1"/>
  <c r="Q307" i="15"/>
  <c r="Q306" i="15"/>
  <c r="Q305" i="15"/>
  <c r="Q314" i="16"/>
  <c r="H314" i="16" s="1"/>
  <c r="Q313" i="16"/>
  <c r="Q312" i="16"/>
  <c r="Q311" i="16"/>
  <c r="Q310" i="16"/>
  <c r="Q309" i="16"/>
  <c r="Q308" i="16"/>
  <c r="Q307" i="16"/>
  <c r="Q306" i="16"/>
  <c r="H306" i="16" s="1"/>
  <c r="Q305" i="16"/>
  <c r="Q314" i="2"/>
  <c r="Q313" i="2"/>
  <c r="Q312" i="2"/>
  <c r="Q311" i="2"/>
  <c r="Q310" i="2"/>
  <c r="Q309" i="2"/>
  <c r="Q308" i="2"/>
  <c r="H308" i="2" s="1"/>
  <c r="Q307" i="2"/>
  <c r="Q306" i="2"/>
  <c r="Q305" i="2"/>
  <c r="Q314" i="6"/>
  <c r="Q313" i="6"/>
  <c r="Q312" i="6"/>
  <c r="Q311" i="6"/>
  <c r="Q310" i="6"/>
  <c r="H310" i="6" s="1"/>
  <c r="Q309" i="6"/>
  <c r="Q308" i="6"/>
  <c r="Q307" i="6"/>
  <c r="Q306" i="6"/>
  <c r="H306" i="6" s="1"/>
  <c r="Q305" i="6"/>
  <c r="Q314" i="7"/>
  <c r="Q313" i="7"/>
  <c r="Q312" i="7"/>
  <c r="H312" i="7" s="1"/>
  <c r="Q311" i="7"/>
  <c r="Q310" i="7"/>
  <c r="Q309" i="7"/>
  <c r="Q308" i="7"/>
  <c r="Q307" i="7"/>
  <c r="Q306" i="7"/>
  <c r="Q305" i="7"/>
  <c r="Q314" i="8"/>
  <c r="H314" i="8" s="1"/>
  <c r="Q313" i="8"/>
  <c r="Q312" i="8"/>
  <c r="Q311" i="8"/>
  <c r="Q310" i="8"/>
  <c r="Q309" i="8"/>
  <c r="Q308" i="8"/>
  <c r="Q307" i="8"/>
  <c r="Q306" i="8"/>
  <c r="H306" i="8" s="1"/>
  <c r="Q305" i="8"/>
  <c r="Q314" i="9"/>
  <c r="Q313" i="9"/>
  <c r="Q312" i="9"/>
  <c r="Q311" i="9"/>
  <c r="Q310" i="9"/>
  <c r="Q309" i="9"/>
  <c r="Q308" i="9"/>
  <c r="H308" i="9" s="1"/>
  <c r="Q307" i="9"/>
  <c r="Q306" i="9"/>
  <c r="Q305" i="9"/>
  <c r="Q314" i="10"/>
  <c r="Q313" i="10"/>
  <c r="Q312" i="10"/>
  <c r="Q311" i="10"/>
  <c r="Q310" i="10"/>
  <c r="H310" i="10" s="1"/>
  <c r="Q309" i="10"/>
  <c r="Q308" i="10"/>
  <c r="Q307" i="10"/>
  <c r="Q306" i="10"/>
  <c r="Q305" i="10"/>
  <c r="Q314" i="11"/>
  <c r="Q313" i="11"/>
  <c r="Q312" i="11"/>
  <c r="Q311" i="11"/>
  <c r="Q310" i="11"/>
  <c r="Q309" i="11"/>
  <c r="Q308" i="11"/>
  <c r="Q307" i="11"/>
  <c r="Q306" i="11"/>
  <c r="Q305" i="11"/>
  <c r="Q314" i="12"/>
  <c r="H314" i="12" s="1"/>
  <c r="Q313" i="12"/>
  <c r="Q312" i="12"/>
  <c r="Q311" i="12"/>
  <c r="Q310" i="12"/>
  <c r="Q309" i="12"/>
  <c r="Q308" i="12"/>
  <c r="Q307" i="12"/>
  <c r="Q306" i="12"/>
  <c r="H306" i="12" s="1"/>
  <c r="Q305" i="12"/>
  <c r="Q314" i="13"/>
  <c r="Q313" i="13"/>
  <c r="Q312" i="13"/>
  <c r="Q311" i="13"/>
  <c r="Q310" i="13"/>
  <c r="Q309" i="13"/>
  <c r="Q308" i="13"/>
  <c r="H308" i="13" s="1"/>
  <c r="Q307" i="13"/>
  <c r="Q306" i="13"/>
  <c r="Q305" i="13"/>
  <c r="Q314" i="14"/>
  <c r="Q313" i="14"/>
  <c r="Q312" i="14"/>
  <c r="Q311" i="14"/>
  <c r="Q310" i="14"/>
  <c r="Q309" i="14"/>
  <c r="Q308" i="14"/>
  <c r="Q307" i="14"/>
  <c r="Q306" i="14"/>
  <c r="Q305" i="14"/>
  <c r="Q303" i="15"/>
  <c r="H303" i="15" s="1"/>
  <c r="Q302" i="15"/>
  <c r="H302" i="15" s="1"/>
  <c r="Q301" i="15"/>
  <c r="H301" i="15" s="1"/>
  <c r="Q300" i="15"/>
  <c r="H300" i="15" s="1"/>
  <c r="Q299" i="15"/>
  <c r="H299" i="15" s="1"/>
  <c r="Q298" i="15"/>
  <c r="Q297" i="15"/>
  <c r="H297" i="15" s="1"/>
  <c r="Q296" i="15"/>
  <c r="Q295" i="15"/>
  <c r="Q294" i="15"/>
  <c r="Q303" i="16"/>
  <c r="H303" i="16" s="1"/>
  <c r="Q302" i="16"/>
  <c r="Q301" i="16"/>
  <c r="Q300" i="16"/>
  <c r="Q299" i="16"/>
  <c r="H299" i="16" s="1"/>
  <c r="Q298" i="16"/>
  <c r="Q297" i="16"/>
  <c r="Q296" i="16"/>
  <c r="Q295" i="16"/>
  <c r="H295" i="16" s="1"/>
  <c r="Q294" i="16"/>
  <c r="Q303" i="2"/>
  <c r="Q302" i="2"/>
  <c r="Q301" i="2"/>
  <c r="Q300" i="2"/>
  <c r="Q299" i="2"/>
  <c r="Q298" i="2"/>
  <c r="Q297" i="2"/>
  <c r="H297" i="2" s="1"/>
  <c r="Q296" i="2"/>
  <c r="Q295" i="2"/>
  <c r="Q294" i="2"/>
  <c r="Q303" i="6"/>
  <c r="Q302" i="6"/>
  <c r="Q301" i="6"/>
  <c r="Q300" i="6"/>
  <c r="Q299" i="6"/>
  <c r="H299" i="6" s="1"/>
  <c r="Q298" i="6"/>
  <c r="Q297" i="6"/>
  <c r="Q296" i="6"/>
  <c r="Q295" i="6"/>
  <c r="Q294" i="6"/>
  <c r="Q303" i="7"/>
  <c r="Q302" i="7"/>
  <c r="Q301" i="7"/>
  <c r="H301" i="7" s="1"/>
  <c r="Q300" i="7"/>
  <c r="Q299" i="7"/>
  <c r="Q298" i="7"/>
  <c r="Q297" i="7"/>
  <c r="H297" i="7" s="1"/>
  <c r="Q296" i="7"/>
  <c r="Q295" i="7"/>
  <c r="Q294" i="7"/>
  <c r="Q303" i="8"/>
  <c r="H303" i="8" s="1"/>
  <c r="Q302" i="8"/>
  <c r="Q301" i="8"/>
  <c r="Q300" i="8"/>
  <c r="Q299" i="8"/>
  <c r="Q298" i="8"/>
  <c r="Q297" i="8"/>
  <c r="Q296" i="8"/>
  <c r="Q295" i="8"/>
  <c r="H295" i="8" s="1"/>
  <c r="Q294" i="8"/>
  <c r="Q303" i="9"/>
  <c r="Q302" i="9"/>
  <c r="Q301" i="9"/>
  <c r="Q300" i="9"/>
  <c r="Q299" i="9"/>
  <c r="Q298" i="9"/>
  <c r="Q297" i="9"/>
  <c r="H297" i="9" s="1"/>
  <c r="Q296" i="9"/>
  <c r="Q295" i="9"/>
  <c r="Q294" i="9"/>
  <c r="Q303" i="10"/>
  <c r="H303" i="10" s="1"/>
  <c r="Q302" i="10"/>
  <c r="Q301" i="10"/>
  <c r="Q300" i="10"/>
  <c r="Q299" i="10"/>
  <c r="H299" i="10" s="1"/>
  <c r="Q298" i="10"/>
  <c r="Q297" i="10"/>
  <c r="Q296" i="10"/>
  <c r="Q295" i="10"/>
  <c r="H295" i="10" s="1"/>
  <c r="Q294" i="10"/>
  <c r="Q303" i="11"/>
  <c r="Q302" i="11"/>
  <c r="Q301" i="11"/>
  <c r="H301" i="11" s="1"/>
  <c r="Q300" i="11"/>
  <c r="Q299" i="11"/>
  <c r="Q298" i="11"/>
  <c r="Q297" i="11"/>
  <c r="H297" i="11" s="1"/>
  <c r="Q296" i="11"/>
  <c r="Q295" i="11"/>
  <c r="Q294" i="11"/>
  <c r="Q303" i="12"/>
  <c r="H303" i="12" s="1"/>
  <c r="Q302" i="12"/>
  <c r="Q301" i="12"/>
  <c r="Q300" i="12"/>
  <c r="Q299" i="12"/>
  <c r="H299" i="12" s="1"/>
  <c r="Q298" i="12"/>
  <c r="Q297" i="12"/>
  <c r="Q296" i="12"/>
  <c r="Q295" i="12"/>
  <c r="H295" i="12" s="1"/>
  <c r="Q294" i="12"/>
  <c r="Q303" i="13"/>
  <c r="Q302" i="13"/>
  <c r="Q301" i="13"/>
  <c r="H301" i="13" s="1"/>
  <c r="Q300" i="13"/>
  <c r="Q299" i="13"/>
  <c r="Q298" i="13"/>
  <c r="Q297" i="13"/>
  <c r="H297" i="13" s="1"/>
  <c r="Q296" i="13"/>
  <c r="Q295" i="13"/>
  <c r="Q294" i="13"/>
  <c r="Q303" i="14"/>
  <c r="H303" i="14" s="1"/>
  <c r="Q302" i="14"/>
  <c r="Q301" i="14"/>
  <c r="Q300" i="14"/>
  <c r="Q299" i="14"/>
  <c r="Q298" i="14"/>
  <c r="Q297" i="14"/>
  <c r="Q296" i="14"/>
  <c r="Q295" i="14"/>
  <c r="Q294" i="14"/>
  <c r="Q292" i="15"/>
  <c r="H292" i="15" s="1"/>
  <c r="Q291" i="15"/>
  <c r="H291" i="15" s="1"/>
  <c r="Q290" i="15"/>
  <c r="H290" i="15" s="1"/>
  <c r="Q289" i="15"/>
  <c r="H289" i="15" s="1"/>
  <c r="Q288" i="15"/>
  <c r="H288" i="15" s="1"/>
  <c r="Q287" i="15"/>
  <c r="Q286" i="15"/>
  <c r="Q285" i="15"/>
  <c r="Q284" i="15"/>
  <c r="H284" i="15" s="1"/>
  <c r="Q283" i="15"/>
  <c r="Q292" i="16"/>
  <c r="H292" i="16" s="1"/>
  <c r="Q291" i="16"/>
  <c r="Q290" i="16"/>
  <c r="Q289" i="16"/>
  <c r="Q288" i="16"/>
  <c r="H288" i="16" s="1"/>
  <c r="Q287" i="16"/>
  <c r="Q286" i="16"/>
  <c r="Q285" i="16"/>
  <c r="Q284" i="16"/>
  <c r="Q283" i="16"/>
  <c r="Q292" i="2"/>
  <c r="Q291" i="2"/>
  <c r="Q290" i="2"/>
  <c r="H290" i="2" s="1"/>
  <c r="Q289" i="2"/>
  <c r="Q288" i="2"/>
  <c r="Q287" i="2"/>
  <c r="Q286" i="2"/>
  <c r="Q285" i="2"/>
  <c r="Q284" i="2"/>
  <c r="Q283" i="2"/>
  <c r="Q292" i="6"/>
  <c r="H292" i="6" s="1"/>
  <c r="Q291" i="6"/>
  <c r="Q290" i="6"/>
  <c r="Q289" i="6"/>
  <c r="Q288" i="6"/>
  <c r="Q287" i="6"/>
  <c r="Q286" i="6"/>
  <c r="Q285" i="6"/>
  <c r="Q284" i="6"/>
  <c r="H284" i="6" s="1"/>
  <c r="Q283" i="6"/>
  <c r="Q292" i="7"/>
  <c r="Q291" i="7"/>
  <c r="Q290" i="7"/>
  <c r="H290" i="7" s="1"/>
  <c r="Q289" i="7"/>
  <c r="Q288" i="7"/>
  <c r="Q287" i="7"/>
  <c r="Q286" i="7"/>
  <c r="H286" i="7" s="1"/>
  <c r="Q285" i="7"/>
  <c r="Q284" i="7"/>
  <c r="Q283" i="7"/>
  <c r="Q292" i="8"/>
  <c r="Q291" i="8"/>
  <c r="Q290" i="8"/>
  <c r="Q289" i="8"/>
  <c r="Q288" i="8"/>
  <c r="Q287" i="8"/>
  <c r="Q286" i="8"/>
  <c r="Q285" i="8"/>
  <c r="Q284" i="8"/>
  <c r="H284" i="8" s="1"/>
  <c r="Q283" i="8"/>
  <c r="Q292" i="9"/>
  <c r="Q291" i="9"/>
  <c r="Q290" i="9"/>
  <c r="Q289" i="9"/>
  <c r="Q288" i="9"/>
  <c r="Q287" i="9"/>
  <c r="Q286" i="9"/>
  <c r="H286" i="9" s="1"/>
  <c r="Q285" i="9"/>
  <c r="Q284" i="9"/>
  <c r="Q283" i="9"/>
  <c r="Q292" i="10"/>
  <c r="H292" i="10" s="1"/>
  <c r="Q291" i="10"/>
  <c r="Q290" i="10"/>
  <c r="Q289" i="10"/>
  <c r="Q288" i="10"/>
  <c r="H288" i="10" s="1"/>
  <c r="Q287" i="10"/>
  <c r="Q286" i="10"/>
  <c r="Q285" i="10"/>
  <c r="Q284" i="10"/>
  <c r="Q283" i="10"/>
  <c r="Q292" i="11"/>
  <c r="Q291" i="11"/>
  <c r="Q290" i="11"/>
  <c r="Q289" i="11"/>
  <c r="Q288" i="11"/>
  <c r="Q287" i="11"/>
  <c r="Q286" i="11"/>
  <c r="H286" i="11" s="1"/>
  <c r="Q285" i="11"/>
  <c r="Q284" i="11"/>
  <c r="Q283" i="11"/>
  <c r="Q292" i="12"/>
  <c r="H292" i="12" s="1"/>
  <c r="Q291" i="12"/>
  <c r="Q290" i="12"/>
  <c r="Q289" i="12"/>
  <c r="Q288" i="12"/>
  <c r="Q287" i="12"/>
  <c r="Q286" i="12"/>
  <c r="Q285" i="12"/>
  <c r="Q284" i="12"/>
  <c r="H284" i="12" s="1"/>
  <c r="Q283" i="12"/>
  <c r="Q292" i="13"/>
  <c r="Q291" i="13"/>
  <c r="Q290" i="13"/>
  <c r="H290" i="13" s="1"/>
  <c r="Q289" i="13"/>
  <c r="Q288" i="13"/>
  <c r="Q287" i="13"/>
  <c r="Q286" i="13"/>
  <c r="H286" i="13" s="1"/>
  <c r="Q285" i="13"/>
  <c r="Q284" i="13"/>
  <c r="Q283" i="13"/>
  <c r="Q292" i="14"/>
  <c r="Q291" i="14"/>
  <c r="Q290" i="14"/>
  <c r="Q289" i="14"/>
  <c r="Q288" i="14"/>
  <c r="Q287" i="14"/>
  <c r="Q286" i="14"/>
  <c r="Q285" i="14"/>
  <c r="Q284" i="14"/>
  <c r="H284" i="14" s="1"/>
  <c r="Q283" i="14"/>
  <c r="Q281" i="15"/>
  <c r="H281" i="15" s="1"/>
  <c r="Q280" i="15"/>
  <c r="H280" i="15" s="1"/>
  <c r="Q279" i="15"/>
  <c r="H279" i="15" s="1"/>
  <c r="Q278" i="15"/>
  <c r="H278" i="15" s="1"/>
  <c r="Q277" i="15"/>
  <c r="H277" i="15" s="1"/>
  <c r="Q276" i="15"/>
  <c r="Q275" i="15"/>
  <c r="H275" i="15" s="1"/>
  <c r="Q274" i="15"/>
  <c r="Q273" i="15"/>
  <c r="H273" i="15" s="1"/>
  <c r="Q272" i="15"/>
  <c r="Q281" i="16"/>
  <c r="Q280" i="16"/>
  <c r="Q279" i="16"/>
  <c r="Q278" i="16"/>
  <c r="Q277" i="16"/>
  <c r="H277" i="16" s="1"/>
  <c r="Q276" i="16"/>
  <c r="Q275" i="16"/>
  <c r="Q274" i="16"/>
  <c r="Q273" i="16"/>
  <c r="H273" i="16" s="1"/>
  <c r="Q272" i="16"/>
  <c r="Q281" i="2"/>
  <c r="Q280" i="2"/>
  <c r="Q279" i="2"/>
  <c r="H279" i="2" s="1"/>
  <c r="Q278" i="2"/>
  <c r="Q277" i="2"/>
  <c r="Q276" i="2"/>
  <c r="Q275" i="2"/>
  <c r="Q274" i="2"/>
  <c r="Q273" i="2"/>
  <c r="Q272" i="2"/>
  <c r="Q281" i="6"/>
  <c r="Q280" i="6"/>
  <c r="Q279" i="6"/>
  <c r="Q278" i="6"/>
  <c r="Q277" i="6"/>
  <c r="H277" i="6" s="1"/>
  <c r="Q276" i="6"/>
  <c r="Q275" i="6"/>
  <c r="Q274" i="6"/>
  <c r="Q273" i="6"/>
  <c r="H273" i="6" s="1"/>
  <c r="Q272" i="6"/>
  <c r="Q281" i="7"/>
  <c r="Q280" i="7"/>
  <c r="Q279" i="7"/>
  <c r="Q278" i="7"/>
  <c r="Q277" i="7"/>
  <c r="Q276" i="7"/>
  <c r="Q275" i="7"/>
  <c r="H275" i="7" s="1"/>
  <c r="Q274" i="7"/>
  <c r="Q273" i="7"/>
  <c r="Q272" i="7"/>
  <c r="Q281" i="8"/>
  <c r="Q280" i="8"/>
  <c r="Q279" i="8"/>
  <c r="Q278" i="8"/>
  <c r="Q277" i="8"/>
  <c r="Q276" i="8"/>
  <c r="Q275" i="8"/>
  <c r="Q274" i="8"/>
  <c r="Q273" i="8"/>
  <c r="Q272" i="8"/>
  <c r="Q281" i="9"/>
  <c r="Q280" i="9"/>
  <c r="Q279" i="9"/>
  <c r="H279" i="9" s="1"/>
  <c r="Q278" i="9"/>
  <c r="Q277" i="9"/>
  <c r="Q276" i="9"/>
  <c r="Q275" i="9"/>
  <c r="Q274" i="9"/>
  <c r="Q273" i="9"/>
  <c r="Q272" i="9"/>
  <c r="Q281" i="10"/>
  <c r="H281" i="10" s="1"/>
  <c r="Q280" i="10"/>
  <c r="Q279" i="10"/>
  <c r="Q278" i="10"/>
  <c r="Q277" i="10"/>
  <c r="Q276" i="10"/>
  <c r="Q275" i="10"/>
  <c r="Q274" i="10"/>
  <c r="Q273" i="10"/>
  <c r="H273" i="10" s="1"/>
  <c r="Q272" i="10"/>
  <c r="Q281" i="11"/>
  <c r="Q280" i="11"/>
  <c r="Q279" i="11"/>
  <c r="Q278" i="11"/>
  <c r="Q277" i="11"/>
  <c r="Q276" i="11"/>
  <c r="Q275" i="11"/>
  <c r="Q274" i="11"/>
  <c r="Q273" i="11"/>
  <c r="Q272" i="11"/>
  <c r="Q281" i="12"/>
  <c r="Q280" i="12"/>
  <c r="Q279" i="12"/>
  <c r="Q278" i="12"/>
  <c r="Q277" i="12"/>
  <c r="H277" i="12" s="1"/>
  <c r="Q276" i="12"/>
  <c r="Q275" i="12"/>
  <c r="Q274" i="12"/>
  <c r="Q273" i="12"/>
  <c r="Q272" i="12"/>
  <c r="Q281" i="13"/>
  <c r="Q280" i="13"/>
  <c r="Q279" i="13"/>
  <c r="H279" i="13" s="1"/>
  <c r="Q278" i="13"/>
  <c r="Q277" i="13"/>
  <c r="Q276" i="13"/>
  <c r="Q275" i="13"/>
  <c r="Q274" i="13"/>
  <c r="Q273" i="13"/>
  <c r="Q272" i="13"/>
  <c r="Q281" i="14"/>
  <c r="H281" i="14" s="1"/>
  <c r="Q280" i="14"/>
  <c r="Q279" i="14"/>
  <c r="Q278" i="14"/>
  <c r="Q277" i="14"/>
  <c r="Q276" i="14"/>
  <c r="Q275" i="14"/>
  <c r="Q274" i="14"/>
  <c r="Q273" i="14"/>
  <c r="Q272" i="14"/>
  <c r="Q270" i="15"/>
  <c r="H270" i="15" s="1"/>
  <c r="Q269" i="15"/>
  <c r="H269" i="15" s="1"/>
  <c r="Q268" i="15"/>
  <c r="H268" i="15" s="1"/>
  <c r="Q267" i="15"/>
  <c r="H267" i="15" s="1"/>
  <c r="Q266" i="15"/>
  <c r="H266" i="15" s="1"/>
  <c r="Q265" i="15"/>
  <c r="Q264" i="15"/>
  <c r="Q263" i="15"/>
  <c r="Q262" i="15"/>
  <c r="H262" i="15" s="1"/>
  <c r="Q261" i="15"/>
  <c r="Q270" i="16"/>
  <c r="H270" i="16" s="1"/>
  <c r="Q269" i="16"/>
  <c r="Q268" i="16"/>
  <c r="Q267" i="16"/>
  <c r="Q266" i="16"/>
  <c r="Q265" i="16"/>
  <c r="Q264" i="16"/>
  <c r="Q263" i="16"/>
  <c r="Q262" i="16"/>
  <c r="Q261" i="16"/>
  <c r="Q270" i="2"/>
  <c r="Q269" i="2"/>
  <c r="Q268" i="2"/>
  <c r="H268" i="2" s="1"/>
  <c r="Q267" i="2"/>
  <c r="Q266" i="2"/>
  <c r="Q265" i="2"/>
  <c r="Q264" i="2"/>
  <c r="H264" i="2" s="1"/>
  <c r="Q263" i="2"/>
  <c r="Q262" i="2"/>
  <c r="Q261" i="2"/>
  <c r="Q270" i="6"/>
  <c r="Q269" i="6"/>
  <c r="Q268" i="6"/>
  <c r="Q267" i="6"/>
  <c r="Q266" i="6"/>
  <c r="Q265" i="6"/>
  <c r="Q264" i="6"/>
  <c r="Q263" i="6"/>
  <c r="Q262" i="6"/>
  <c r="H262" i="6" s="1"/>
  <c r="Q261" i="6"/>
  <c r="Q270" i="7"/>
  <c r="Q269" i="7"/>
  <c r="Q268" i="7"/>
  <c r="Q267" i="7"/>
  <c r="Q266" i="7"/>
  <c r="Q265" i="7"/>
  <c r="Q264" i="7"/>
  <c r="H264" i="7" s="1"/>
  <c r="Q263" i="7"/>
  <c r="Q262" i="7"/>
  <c r="Q261" i="7"/>
  <c r="Q270" i="8"/>
  <c r="Q269" i="8"/>
  <c r="Q268" i="8"/>
  <c r="Q267" i="8"/>
  <c r="Q266" i="8"/>
  <c r="H266" i="8" s="1"/>
  <c r="Q265" i="8"/>
  <c r="Q264" i="8"/>
  <c r="Q263" i="8"/>
  <c r="Q262" i="8"/>
  <c r="H262" i="8" s="1"/>
  <c r="Q261" i="8"/>
  <c r="Q270" i="9"/>
  <c r="Q269" i="9"/>
  <c r="Q268" i="9"/>
  <c r="H268" i="9" s="1"/>
  <c r="Q267" i="9"/>
  <c r="Q266" i="9"/>
  <c r="Q265" i="9"/>
  <c r="Q264" i="9"/>
  <c r="Q263" i="9"/>
  <c r="Q262" i="9"/>
  <c r="Q261" i="9"/>
  <c r="Q270" i="10"/>
  <c r="Q269" i="10"/>
  <c r="Q268" i="10"/>
  <c r="Q267" i="10"/>
  <c r="Q266" i="10"/>
  <c r="H266" i="10" s="1"/>
  <c r="Q265" i="10"/>
  <c r="Q264" i="10"/>
  <c r="Q263" i="10"/>
  <c r="Q262" i="10"/>
  <c r="H262" i="10" s="1"/>
  <c r="Q261" i="10"/>
  <c r="Q270" i="11"/>
  <c r="Q269" i="11"/>
  <c r="Q268" i="11"/>
  <c r="Q267" i="11"/>
  <c r="Q266" i="11"/>
  <c r="Q265" i="11"/>
  <c r="Q264" i="11"/>
  <c r="H264" i="11" s="1"/>
  <c r="Q263" i="11"/>
  <c r="Q262" i="11"/>
  <c r="Q261" i="11"/>
  <c r="Q270" i="12"/>
  <c r="H270" i="12" s="1"/>
  <c r="Q269" i="12"/>
  <c r="Q268" i="12"/>
  <c r="Q267" i="12"/>
  <c r="Q266" i="12"/>
  <c r="Q265" i="12"/>
  <c r="Q264" i="12"/>
  <c r="R264" i="12" s="1"/>
  <c r="Q263" i="12"/>
  <c r="Q262" i="12"/>
  <c r="Q261" i="12"/>
  <c r="Q270" i="13"/>
  <c r="Q269" i="13"/>
  <c r="Q268" i="13"/>
  <c r="H268" i="13" s="1"/>
  <c r="Q267" i="13"/>
  <c r="Q266" i="13"/>
  <c r="Q265" i="13"/>
  <c r="Q264" i="13"/>
  <c r="H264" i="13" s="1"/>
  <c r="Q263" i="13"/>
  <c r="Q262" i="13"/>
  <c r="Q261" i="13"/>
  <c r="Q270" i="14"/>
  <c r="H270" i="14" s="1"/>
  <c r="Q269" i="14"/>
  <c r="Q268" i="14"/>
  <c r="Q267" i="14"/>
  <c r="Q266" i="14"/>
  <c r="Q265" i="14"/>
  <c r="Q264" i="14"/>
  <c r="Q263" i="14"/>
  <c r="Q262" i="14"/>
  <c r="H262" i="14" s="1"/>
  <c r="Q261" i="14"/>
  <c r="Q259" i="15"/>
  <c r="H259" i="15" s="1"/>
  <c r="Q258" i="15"/>
  <c r="H258" i="15" s="1"/>
  <c r="Q257" i="15"/>
  <c r="H257" i="15" s="1"/>
  <c r="Q256" i="15"/>
  <c r="H256" i="15" s="1"/>
  <c r="Q255" i="15"/>
  <c r="H255" i="15" s="1"/>
  <c r="Q254" i="15"/>
  <c r="Q253" i="15"/>
  <c r="H253" i="15" s="1"/>
  <c r="Q252" i="15"/>
  <c r="Q251" i="15"/>
  <c r="H251" i="15" s="1"/>
  <c r="Q250" i="15"/>
  <c r="Q259" i="16"/>
  <c r="Q258" i="16"/>
  <c r="Q257" i="16"/>
  <c r="Q256" i="16"/>
  <c r="Q255" i="16"/>
  <c r="H255" i="16" s="1"/>
  <c r="Q254" i="16"/>
  <c r="Q253" i="16"/>
  <c r="Q252" i="16"/>
  <c r="Q251" i="16"/>
  <c r="Q250" i="16"/>
  <c r="Q259" i="2"/>
  <c r="Q258" i="2"/>
  <c r="Q257" i="2"/>
  <c r="H257" i="2" s="1"/>
  <c r="Q256" i="2"/>
  <c r="Q255" i="2"/>
  <c r="Q254" i="2"/>
  <c r="Q253" i="2"/>
  <c r="Q252" i="2"/>
  <c r="Q251" i="2"/>
  <c r="Q250" i="2"/>
  <c r="Q259" i="6"/>
  <c r="H259" i="6" s="1"/>
  <c r="Q258" i="6"/>
  <c r="Q257" i="6"/>
  <c r="Q256" i="6"/>
  <c r="Q255" i="6"/>
  <c r="H255" i="6" s="1"/>
  <c r="Q254" i="6"/>
  <c r="Q253" i="6"/>
  <c r="Q252" i="6"/>
  <c r="Q251" i="6"/>
  <c r="Q250" i="6"/>
  <c r="Q259" i="7"/>
  <c r="Q258" i="7"/>
  <c r="Q257" i="7"/>
  <c r="Q256" i="7"/>
  <c r="Q255" i="7"/>
  <c r="Q254" i="7"/>
  <c r="Q253" i="7"/>
  <c r="H253" i="7" s="1"/>
  <c r="Q252" i="7"/>
  <c r="Q251" i="7"/>
  <c r="Q250" i="7"/>
  <c r="Q259" i="8"/>
  <c r="H259" i="8" s="1"/>
  <c r="Q258" i="8"/>
  <c r="Q257" i="8"/>
  <c r="Q256" i="8"/>
  <c r="Q255" i="8"/>
  <c r="Q254" i="8"/>
  <c r="Q253" i="8"/>
  <c r="Q252" i="8"/>
  <c r="Q251" i="8"/>
  <c r="Q250" i="8"/>
  <c r="Q259" i="9"/>
  <c r="Q258" i="9"/>
  <c r="Q257" i="9"/>
  <c r="H257" i="9" s="1"/>
  <c r="Q256" i="9"/>
  <c r="Q255" i="9"/>
  <c r="Q254" i="9"/>
  <c r="Q253" i="9"/>
  <c r="Q252" i="9"/>
  <c r="Q251" i="9"/>
  <c r="Q250" i="9"/>
  <c r="Q259" i="10"/>
  <c r="H259" i="10" s="1"/>
  <c r="Q258" i="10"/>
  <c r="Q257" i="10"/>
  <c r="Q256" i="10"/>
  <c r="Q255" i="10"/>
  <c r="Q254" i="10"/>
  <c r="Q253" i="10"/>
  <c r="Q252" i="10"/>
  <c r="Q251" i="10"/>
  <c r="Q250" i="10"/>
  <c r="Q259" i="11"/>
  <c r="Q258" i="11"/>
  <c r="Q257" i="11"/>
  <c r="Q256" i="11"/>
  <c r="Q255" i="11"/>
  <c r="Q254" i="11"/>
  <c r="Q253" i="11"/>
  <c r="H253" i="11" s="1"/>
  <c r="Q252" i="11"/>
  <c r="Q251" i="11"/>
  <c r="Q250" i="11"/>
  <c r="Q259" i="12"/>
  <c r="Q258" i="12"/>
  <c r="Q257" i="12"/>
  <c r="Q256" i="12"/>
  <c r="Q255" i="12"/>
  <c r="H255" i="12" s="1"/>
  <c r="Q254" i="12"/>
  <c r="Q253" i="12"/>
  <c r="Q252" i="12"/>
  <c r="Q251" i="12"/>
  <c r="Q250" i="12"/>
  <c r="Q259" i="13"/>
  <c r="Q258" i="13"/>
  <c r="Q257" i="13"/>
  <c r="H257" i="13" s="1"/>
  <c r="Q256" i="13"/>
  <c r="Q255" i="13"/>
  <c r="Q254" i="13"/>
  <c r="Q253" i="13"/>
  <c r="Q252" i="13"/>
  <c r="Q251" i="13"/>
  <c r="Q250" i="13"/>
  <c r="Q259" i="14"/>
  <c r="Q258" i="14"/>
  <c r="Q257" i="14"/>
  <c r="Q256" i="14"/>
  <c r="Q255" i="14"/>
  <c r="Q254" i="14"/>
  <c r="Q253" i="14"/>
  <c r="Q252" i="14"/>
  <c r="Q251" i="14"/>
  <c r="H251" i="14" s="1"/>
  <c r="Q250" i="14"/>
  <c r="Q248" i="15"/>
  <c r="H248" i="15" s="1"/>
  <c r="Q247" i="15"/>
  <c r="H247" i="15" s="1"/>
  <c r="Q246" i="15"/>
  <c r="H246" i="15" s="1"/>
  <c r="Q245" i="15"/>
  <c r="H245" i="15" s="1"/>
  <c r="Q244" i="15"/>
  <c r="H244" i="15" s="1"/>
  <c r="Q243" i="15"/>
  <c r="Q242" i="15"/>
  <c r="Q241" i="15"/>
  <c r="Q240" i="15"/>
  <c r="Q239" i="15"/>
  <c r="Q248" i="16"/>
  <c r="H248" i="16" s="1"/>
  <c r="Q247" i="16"/>
  <c r="Q246" i="16"/>
  <c r="Q245" i="16"/>
  <c r="Q244" i="16"/>
  <c r="H244" i="16" s="1"/>
  <c r="Q243" i="16"/>
  <c r="Q242" i="16"/>
  <c r="Q241" i="16"/>
  <c r="Q240" i="16"/>
  <c r="Q239" i="16"/>
  <c r="Q248" i="2"/>
  <c r="Q247" i="2"/>
  <c r="Q246" i="2"/>
  <c r="H246" i="2" s="1"/>
  <c r="Q245" i="2"/>
  <c r="Q244" i="2"/>
  <c r="Q243" i="2"/>
  <c r="Q242" i="2"/>
  <c r="H242" i="2" s="1"/>
  <c r="Q241" i="2"/>
  <c r="Q240" i="2"/>
  <c r="Q239" i="2"/>
  <c r="Q248" i="6"/>
  <c r="H248" i="6" s="1"/>
  <c r="Q247" i="6"/>
  <c r="Q246" i="6"/>
  <c r="Q245" i="6"/>
  <c r="Q244" i="6"/>
  <c r="Q243" i="6"/>
  <c r="Q242" i="6"/>
  <c r="Q241" i="6"/>
  <c r="Q240" i="6"/>
  <c r="H240" i="6" s="1"/>
  <c r="Q239" i="6"/>
  <c r="Q248" i="7"/>
  <c r="Q247" i="7"/>
  <c r="Q246" i="7"/>
  <c r="H246" i="7" s="1"/>
  <c r="Q245" i="7"/>
  <c r="Q244" i="7"/>
  <c r="Q243" i="7"/>
  <c r="Q242" i="7"/>
  <c r="H242" i="7" s="1"/>
  <c r="Q241" i="7"/>
  <c r="Q240" i="7"/>
  <c r="Q239" i="7"/>
  <c r="Q248" i="8"/>
  <c r="Q247" i="8"/>
  <c r="Q246" i="8"/>
  <c r="Q245" i="8"/>
  <c r="Q244" i="8"/>
  <c r="H244" i="8" s="1"/>
  <c r="Q243" i="8"/>
  <c r="Q242" i="8"/>
  <c r="Q241" i="8"/>
  <c r="Q240" i="8"/>
  <c r="H240" i="8" s="1"/>
  <c r="Q239" i="8"/>
  <c r="Q248" i="9"/>
  <c r="Q247" i="9"/>
  <c r="Q246" i="9"/>
  <c r="H246" i="9" s="1"/>
  <c r="Q245" i="9"/>
  <c r="Q244" i="9"/>
  <c r="Q243" i="9"/>
  <c r="Q242" i="9"/>
  <c r="Q241" i="9"/>
  <c r="Q240" i="9"/>
  <c r="Q239" i="9"/>
  <c r="Q248" i="10"/>
  <c r="H248" i="10" s="1"/>
  <c r="Q247" i="10"/>
  <c r="Q246" i="10"/>
  <c r="Q245" i="10"/>
  <c r="Q244" i="10"/>
  <c r="H244" i="10" s="1"/>
  <c r="Q243" i="10"/>
  <c r="Q242" i="10"/>
  <c r="Q241" i="10"/>
  <c r="Q240" i="10"/>
  <c r="H240" i="10" s="1"/>
  <c r="Q239" i="10"/>
  <c r="Q248" i="11"/>
  <c r="Q247" i="11"/>
  <c r="Q246" i="11"/>
  <c r="Q245" i="11"/>
  <c r="Q244" i="11"/>
  <c r="Q243" i="11"/>
  <c r="Q242" i="11"/>
  <c r="H242" i="11" s="1"/>
  <c r="Q241" i="11"/>
  <c r="Q240" i="11"/>
  <c r="Q239" i="11"/>
  <c r="Q248" i="12"/>
  <c r="H248" i="12" s="1"/>
  <c r="Q247" i="12"/>
  <c r="Q246" i="12"/>
  <c r="Q245" i="12"/>
  <c r="Q244" i="12"/>
  <c r="H244" i="12" s="1"/>
  <c r="Q243" i="12"/>
  <c r="Q242" i="12"/>
  <c r="Q241" i="12"/>
  <c r="Q240" i="12"/>
  <c r="Q239" i="12"/>
  <c r="Q248" i="13"/>
  <c r="Q247" i="13"/>
  <c r="Q246" i="13"/>
  <c r="H246" i="13" s="1"/>
  <c r="Q245" i="13"/>
  <c r="Q244" i="13"/>
  <c r="Q243" i="13"/>
  <c r="Q242" i="13"/>
  <c r="H242" i="13" s="1"/>
  <c r="Q241" i="13"/>
  <c r="Q240" i="13"/>
  <c r="Q239" i="13"/>
  <c r="Q248" i="14"/>
  <c r="Q247" i="14"/>
  <c r="Q246" i="14"/>
  <c r="Q245" i="14"/>
  <c r="Q244" i="14"/>
  <c r="H244" i="14" s="1"/>
  <c r="Q243" i="14"/>
  <c r="Q242" i="14"/>
  <c r="Q241" i="14"/>
  <c r="Q240" i="14"/>
  <c r="Q239" i="14"/>
  <c r="Q237" i="15"/>
  <c r="H237" i="15" s="1"/>
  <c r="Q236" i="15"/>
  <c r="H236" i="15" s="1"/>
  <c r="Q235" i="15"/>
  <c r="H235" i="15" s="1"/>
  <c r="Q234" i="15"/>
  <c r="H234" i="15" s="1"/>
  <c r="Q233" i="15"/>
  <c r="H233" i="15" s="1"/>
  <c r="Q232" i="15"/>
  <c r="Q231" i="15"/>
  <c r="Q230" i="15"/>
  <c r="Q229" i="15"/>
  <c r="Q228" i="15"/>
  <c r="Q237" i="16"/>
  <c r="H237" i="16" s="1"/>
  <c r="Q236" i="16"/>
  <c r="Q235" i="16"/>
  <c r="Q234" i="16"/>
  <c r="Q233" i="16"/>
  <c r="Q232" i="16"/>
  <c r="Q231" i="16"/>
  <c r="Q230" i="16"/>
  <c r="Q229" i="16"/>
  <c r="H229" i="16" s="1"/>
  <c r="Q228" i="16"/>
  <c r="Q237" i="2"/>
  <c r="Q236" i="2"/>
  <c r="Q235" i="2"/>
  <c r="H235" i="2" s="1"/>
  <c r="Q234" i="2"/>
  <c r="Q233" i="2"/>
  <c r="Q232" i="2"/>
  <c r="Q231" i="2"/>
  <c r="H231" i="2" s="1"/>
  <c r="Q230" i="2"/>
  <c r="Q229" i="2"/>
  <c r="Q228" i="2"/>
  <c r="Q237" i="6"/>
  <c r="H237" i="6" s="1"/>
  <c r="Q236" i="6"/>
  <c r="Q235" i="6"/>
  <c r="Q234" i="6"/>
  <c r="Q233" i="6"/>
  <c r="Q232" i="6"/>
  <c r="Q231" i="6"/>
  <c r="Q230" i="6"/>
  <c r="Q229" i="6"/>
  <c r="Q228" i="6"/>
  <c r="Q237" i="7"/>
  <c r="Q236" i="7"/>
  <c r="Q235" i="7"/>
  <c r="H235" i="7" s="1"/>
  <c r="Q234" i="7"/>
  <c r="Q233" i="7"/>
  <c r="Q232" i="7"/>
  <c r="R232" i="7" s="1"/>
  <c r="Q231" i="7"/>
  <c r="Q230" i="7"/>
  <c r="Q229" i="7"/>
  <c r="Q228" i="7"/>
  <c r="Q237" i="8"/>
  <c r="H237" i="8" s="1"/>
  <c r="Q236" i="8"/>
  <c r="Q235" i="8"/>
  <c r="Q234" i="8"/>
  <c r="Q233" i="8"/>
  <c r="H233" i="8" s="1"/>
  <c r="Q232" i="8"/>
  <c r="Q231" i="8"/>
  <c r="Q230" i="8"/>
  <c r="Q229" i="8"/>
  <c r="H229" i="8" s="1"/>
  <c r="Q228" i="8"/>
  <c r="Q237" i="9"/>
  <c r="Q236" i="9"/>
  <c r="Q235" i="9"/>
  <c r="H235" i="9" s="1"/>
  <c r="Q234" i="9"/>
  <c r="Q233" i="9"/>
  <c r="Q232" i="9"/>
  <c r="Q231" i="9"/>
  <c r="Q230" i="9"/>
  <c r="Q229" i="9"/>
  <c r="Q228" i="9"/>
  <c r="Q237" i="10"/>
  <c r="Q236" i="10"/>
  <c r="Q235" i="10"/>
  <c r="Q234" i="10"/>
  <c r="Q233" i="10"/>
  <c r="H233" i="10" s="1"/>
  <c r="Q232" i="10"/>
  <c r="Q231" i="10"/>
  <c r="Q230" i="10"/>
  <c r="Q229" i="10"/>
  <c r="Q228" i="10"/>
  <c r="Q237" i="11"/>
  <c r="Q236" i="11"/>
  <c r="Q235" i="11"/>
  <c r="H235" i="11" s="1"/>
  <c r="Q234" i="11"/>
  <c r="Q233" i="11"/>
  <c r="Q232" i="11"/>
  <c r="Q231" i="11"/>
  <c r="H231" i="11" s="1"/>
  <c r="Q230" i="11"/>
  <c r="Q229" i="11"/>
  <c r="Q228" i="11"/>
  <c r="Q237" i="12"/>
  <c r="H237" i="12" s="1"/>
  <c r="Q236" i="12"/>
  <c r="Q235" i="12"/>
  <c r="Q234" i="12"/>
  <c r="Q233" i="12"/>
  <c r="H233" i="12" s="1"/>
  <c r="Q232" i="12"/>
  <c r="Q231" i="12"/>
  <c r="Q230" i="12"/>
  <c r="Q229" i="12"/>
  <c r="Q228" i="12"/>
  <c r="Q237" i="13"/>
  <c r="Q236" i="13"/>
  <c r="Q235" i="13"/>
  <c r="Q234" i="13"/>
  <c r="Q233" i="13"/>
  <c r="Q232" i="13"/>
  <c r="Q231" i="13"/>
  <c r="H231" i="13" s="1"/>
  <c r="Q230" i="13"/>
  <c r="Q229" i="13"/>
  <c r="Q228" i="13"/>
  <c r="Q237" i="14"/>
  <c r="Q236" i="14"/>
  <c r="Q235" i="14"/>
  <c r="Q234" i="14"/>
  <c r="Q233" i="14"/>
  <c r="H233" i="14" s="1"/>
  <c r="Q232" i="14"/>
  <c r="Q231" i="14"/>
  <c r="Q230" i="14"/>
  <c r="Q229" i="14"/>
  <c r="H229" i="14" s="1"/>
  <c r="Q228" i="14"/>
  <c r="H228" i="14" s="1"/>
  <c r="Q226" i="15"/>
  <c r="H226" i="15" s="1"/>
  <c r="Q225" i="15"/>
  <c r="H225" i="15" s="1"/>
  <c r="Q224" i="15"/>
  <c r="H224" i="15" s="1"/>
  <c r="Q223" i="15"/>
  <c r="H223" i="15" s="1"/>
  <c r="Q222" i="15"/>
  <c r="H222" i="15" s="1"/>
  <c r="Q221" i="15"/>
  <c r="Q220" i="15"/>
  <c r="H220" i="15" s="1"/>
  <c r="Q219" i="15"/>
  <c r="Q218" i="15"/>
  <c r="H218" i="15" s="1"/>
  <c r="Q217" i="15"/>
  <c r="Q226" i="16"/>
  <c r="Q225" i="16"/>
  <c r="Q224" i="16"/>
  <c r="Q223" i="16"/>
  <c r="Q222" i="16"/>
  <c r="Q221" i="16"/>
  <c r="Q220" i="16"/>
  <c r="Q219" i="16"/>
  <c r="Q218" i="16"/>
  <c r="H218" i="16" s="1"/>
  <c r="Q217" i="16"/>
  <c r="Q226" i="2"/>
  <c r="Q225" i="2"/>
  <c r="Q224" i="2"/>
  <c r="H224" i="2" s="1"/>
  <c r="Q223" i="2"/>
  <c r="Q222" i="2"/>
  <c r="Q221" i="2"/>
  <c r="Q220" i="2"/>
  <c r="H220" i="2" s="1"/>
  <c r="Q219" i="2"/>
  <c r="Q218" i="2"/>
  <c r="Q217" i="2"/>
  <c r="Q226" i="6"/>
  <c r="Q225" i="6"/>
  <c r="Q224" i="6"/>
  <c r="Q223" i="6"/>
  <c r="Q222" i="6"/>
  <c r="H222" i="6" s="1"/>
  <c r="Q221" i="6"/>
  <c r="Q220" i="6"/>
  <c r="Q219" i="6"/>
  <c r="Q218" i="6"/>
  <c r="H218" i="6" s="1"/>
  <c r="Q217" i="6"/>
  <c r="Q226" i="7"/>
  <c r="Q225" i="7"/>
  <c r="Q224" i="7"/>
  <c r="Q223" i="7"/>
  <c r="Q222" i="7"/>
  <c r="Q221" i="7"/>
  <c r="Q220" i="7"/>
  <c r="Q219" i="7"/>
  <c r="Q218" i="7"/>
  <c r="Q217" i="7"/>
  <c r="Q226" i="8"/>
  <c r="H226" i="8" s="1"/>
  <c r="Q225" i="8"/>
  <c r="Q224" i="8"/>
  <c r="Q223" i="8"/>
  <c r="R223" i="8" s="1"/>
  <c r="Q222" i="8"/>
  <c r="H222" i="8" s="1"/>
  <c r="Q221" i="8"/>
  <c r="Q220" i="8"/>
  <c r="Q219" i="8"/>
  <c r="Q218" i="8"/>
  <c r="H218" i="8" s="1"/>
  <c r="Q217" i="8"/>
  <c r="Q226" i="9"/>
  <c r="Q225" i="9"/>
  <c r="Q224" i="9"/>
  <c r="Q223" i="9"/>
  <c r="Q222" i="9"/>
  <c r="Q221" i="9"/>
  <c r="Q220" i="9"/>
  <c r="H220" i="9" s="1"/>
  <c r="Q219" i="9"/>
  <c r="Q218" i="9"/>
  <c r="Q217" i="9"/>
  <c r="Q226" i="10"/>
  <c r="H226" i="10" s="1"/>
  <c r="Q225" i="10"/>
  <c r="Q224" i="10"/>
  <c r="Q223" i="10"/>
  <c r="Q222" i="10"/>
  <c r="Q221" i="10"/>
  <c r="Q220" i="10"/>
  <c r="Q219" i="10"/>
  <c r="Q218" i="10"/>
  <c r="Q217" i="10"/>
  <c r="Q226" i="11"/>
  <c r="Q225" i="11"/>
  <c r="Q224" i="11"/>
  <c r="H224" i="11" s="1"/>
  <c r="Q223" i="11"/>
  <c r="Q222" i="11"/>
  <c r="Q221" i="11"/>
  <c r="Q220" i="11"/>
  <c r="H220" i="11" s="1"/>
  <c r="Q219" i="11"/>
  <c r="Q218" i="11"/>
  <c r="Q217" i="11"/>
  <c r="Q226" i="12"/>
  <c r="H226" i="12" s="1"/>
  <c r="Q225" i="12"/>
  <c r="Q224" i="12"/>
  <c r="Q223" i="12"/>
  <c r="Q222" i="12"/>
  <c r="Q221" i="12"/>
  <c r="Q220" i="12"/>
  <c r="Q219" i="12"/>
  <c r="Q218" i="12"/>
  <c r="H218" i="12" s="1"/>
  <c r="Q217" i="12"/>
  <c r="Q226" i="13"/>
  <c r="Q225" i="13"/>
  <c r="Q224" i="13"/>
  <c r="H224" i="13" s="1"/>
  <c r="Q223" i="13"/>
  <c r="Q222" i="13"/>
  <c r="Q221" i="13"/>
  <c r="Q220" i="13"/>
  <c r="Q219" i="13"/>
  <c r="Q218" i="13"/>
  <c r="Q217" i="13"/>
  <c r="Q226" i="14"/>
  <c r="Q225" i="14"/>
  <c r="Q224" i="14"/>
  <c r="Q223" i="14"/>
  <c r="Q222" i="14"/>
  <c r="H222" i="14" s="1"/>
  <c r="Q221" i="14"/>
  <c r="Q220" i="14"/>
  <c r="Q219" i="14"/>
  <c r="Q218" i="14"/>
  <c r="H218" i="14" s="1"/>
  <c r="Q217" i="14"/>
  <c r="Q215" i="15"/>
  <c r="H215" i="15" s="1"/>
  <c r="Q214" i="15"/>
  <c r="H214" i="15" s="1"/>
  <c r="Q213" i="15"/>
  <c r="H213" i="15" s="1"/>
  <c r="Q212" i="15"/>
  <c r="H212" i="15" s="1"/>
  <c r="Q211" i="15"/>
  <c r="H211" i="15" s="1"/>
  <c r="Q210" i="15"/>
  <c r="Q209" i="15"/>
  <c r="H209" i="15" s="1"/>
  <c r="Q208" i="15"/>
  <c r="Q207" i="15"/>
  <c r="H207" i="15" s="1"/>
  <c r="Q206" i="15"/>
  <c r="Q215" i="16"/>
  <c r="Q214" i="16"/>
  <c r="Q213" i="16"/>
  <c r="Q212" i="16"/>
  <c r="Q211" i="16"/>
  <c r="H211" i="16" s="1"/>
  <c r="Q210" i="16"/>
  <c r="Q209" i="16"/>
  <c r="Q208" i="16"/>
  <c r="Q207" i="16"/>
  <c r="Q206" i="16"/>
  <c r="Q215" i="2"/>
  <c r="Q214" i="2"/>
  <c r="Q213" i="2"/>
  <c r="H213" i="2" s="1"/>
  <c r="Q212" i="2"/>
  <c r="Q211" i="2"/>
  <c r="Q210" i="2"/>
  <c r="Q209" i="2"/>
  <c r="Q208" i="2"/>
  <c r="Q207" i="2"/>
  <c r="Q206" i="2"/>
  <c r="Q215" i="6"/>
  <c r="H215" i="6" s="1"/>
  <c r="Q214" i="6"/>
  <c r="Q213" i="6"/>
  <c r="Q212" i="6"/>
  <c r="Q211" i="6"/>
  <c r="H211" i="6" s="1"/>
  <c r="Q210" i="6"/>
  <c r="Q209" i="6"/>
  <c r="Q208" i="6"/>
  <c r="Q207" i="6"/>
  <c r="H207" i="6" s="1"/>
  <c r="Q206" i="6"/>
  <c r="Q215" i="7"/>
  <c r="Q214" i="7"/>
  <c r="Q213" i="7"/>
  <c r="Q212" i="7"/>
  <c r="Q211" i="7"/>
  <c r="Q210" i="7"/>
  <c r="Q209" i="7"/>
  <c r="H209" i="7" s="1"/>
  <c r="Q208" i="7"/>
  <c r="Q207" i="7"/>
  <c r="Q206" i="7"/>
  <c r="Q215" i="8"/>
  <c r="Q214" i="8"/>
  <c r="Q213" i="8"/>
  <c r="Q212" i="8"/>
  <c r="Q211" i="8"/>
  <c r="H211" i="8" s="1"/>
  <c r="Q210" i="8"/>
  <c r="Q209" i="8"/>
  <c r="Q208" i="8"/>
  <c r="Q207" i="8"/>
  <c r="Q206" i="8"/>
  <c r="Q215" i="9"/>
  <c r="Q214" i="9"/>
  <c r="Q213" i="9"/>
  <c r="H213" i="9" s="1"/>
  <c r="Q212" i="9"/>
  <c r="Q211" i="9"/>
  <c r="Q210" i="9"/>
  <c r="Q209" i="9"/>
  <c r="Q208" i="9"/>
  <c r="Q207" i="9"/>
  <c r="Q206" i="9"/>
  <c r="Q215" i="10"/>
  <c r="H215" i="10" s="1"/>
  <c r="Q214" i="10"/>
  <c r="Q213" i="10"/>
  <c r="Q212" i="10"/>
  <c r="Q211" i="10"/>
  <c r="Q210" i="10"/>
  <c r="Q209" i="10"/>
  <c r="Q208" i="10"/>
  <c r="Q207" i="10"/>
  <c r="H207" i="10" s="1"/>
  <c r="Q206" i="10"/>
  <c r="Q215" i="11"/>
  <c r="Q214" i="11"/>
  <c r="Q213" i="11"/>
  <c r="Q212" i="11"/>
  <c r="Q211" i="11"/>
  <c r="Q210" i="11"/>
  <c r="Q209" i="11"/>
  <c r="H209" i="11" s="1"/>
  <c r="Q208" i="11"/>
  <c r="Q207" i="11"/>
  <c r="Q206" i="11"/>
  <c r="Q215" i="12"/>
  <c r="Q214" i="12"/>
  <c r="Q213" i="12"/>
  <c r="Q212" i="12"/>
  <c r="Q211" i="12"/>
  <c r="H211" i="12" s="1"/>
  <c r="Q210" i="12"/>
  <c r="Q209" i="12"/>
  <c r="Q208" i="12"/>
  <c r="Q207" i="12"/>
  <c r="Q206" i="12"/>
  <c r="Q215" i="13"/>
  <c r="Q214" i="13"/>
  <c r="Q213" i="13"/>
  <c r="H213" i="13" s="1"/>
  <c r="Q212" i="13"/>
  <c r="Q211" i="13"/>
  <c r="Q210" i="13"/>
  <c r="Q209" i="13"/>
  <c r="Q208" i="13"/>
  <c r="Q207" i="13"/>
  <c r="Q206" i="13"/>
  <c r="Q215" i="14"/>
  <c r="H215" i="14" s="1"/>
  <c r="Q214" i="14"/>
  <c r="Q213" i="14"/>
  <c r="Q212" i="14"/>
  <c r="Q211" i="14"/>
  <c r="Q210" i="14"/>
  <c r="Q209" i="14"/>
  <c r="Q208" i="14"/>
  <c r="Q207" i="14"/>
  <c r="H207" i="14" s="1"/>
  <c r="Q206" i="14"/>
  <c r="Q204" i="15"/>
  <c r="H204" i="15" s="1"/>
  <c r="Q203" i="15"/>
  <c r="H203" i="15" s="1"/>
  <c r="Q202" i="15"/>
  <c r="H202" i="15" s="1"/>
  <c r="Q201" i="15"/>
  <c r="H201" i="15" s="1"/>
  <c r="Q200" i="15"/>
  <c r="H200" i="15" s="1"/>
  <c r="Q199" i="15"/>
  <c r="H199" i="15" s="1"/>
  <c r="Q198" i="15"/>
  <c r="Q197" i="15"/>
  <c r="H197" i="15" s="1"/>
  <c r="Q196" i="15"/>
  <c r="Q195" i="15"/>
  <c r="H195" i="15" s="1"/>
  <c r="Q204" i="16"/>
  <c r="Q203" i="16"/>
  <c r="Q202" i="16"/>
  <c r="H202" i="16" s="1"/>
  <c r="Q201" i="16"/>
  <c r="Q200" i="16"/>
  <c r="Q199" i="16"/>
  <c r="Q198" i="16"/>
  <c r="Q197" i="16"/>
  <c r="Q196" i="16"/>
  <c r="Q195" i="16"/>
  <c r="Q204" i="2"/>
  <c r="H204" i="2" s="1"/>
  <c r="Q203" i="2"/>
  <c r="Q202" i="2"/>
  <c r="Q201" i="2"/>
  <c r="Q200" i="2"/>
  <c r="Q199" i="2"/>
  <c r="Q198" i="2"/>
  <c r="Q197" i="2"/>
  <c r="Q196" i="2"/>
  <c r="Q195" i="2"/>
  <c r="Q204" i="6"/>
  <c r="Q203" i="6"/>
  <c r="Q202" i="6"/>
  <c r="Q201" i="6"/>
  <c r="Q200" i="6"/>
  <c r="Q199" i="6"/>
  <c r="Q198" i="6"/>
  <c r="H198" i="6" s="1"/>
  <c r="Q197" i="6"/>
  <c r="Q196" i="6"/>
  <c r="Q195" i="6"/>
  <c r="Q204" i="7"/>
  <c r="Q203" i="7"/>
  <c r="Q202" i="7"/>
  <c r="Q201" i="7"/>
  <c r="Q200" i="7"/>
  <c r="H200" i="7" s="1"/>
  <c r="Q199" i="7"/>
  <c r="Q198" i="7"/>
  <c r="Q197" i="7"/>
  <c r="Q196" i="7"/>
  <c r="Q195" i="7"/>
  <c r="Q204" i="8"/>
  <c r="Q203" i="8"/>
  <c r="Q202" i="8"/>
  <c r="H202" i="8" s="1"/>
  <c r="Q201" i="8"/>
  <c r="Q200" i="8"/>
  <c r="Q199" i="8"/>
  <c r="Q198" i="8"/>
  <c r="Q197" i="8"/>
  <c r="Q196" i="8"/>
  <c r="Q195" i="8"/>
  <c r="Q204" i="9"/>
  <c r="Q203" i="9"/>
  <c r="Q202" i="9"/>
  <c r="Q201" i="9"/>
  <c r="Q200" i="9"/>
  <c r="Q199" i="9"/>
  <c r="Q198" i="9"/>
  <c r="H198" i="9" s="1"/>
  <c r="Q197" i="9"/>
  <c r="Q196" i="9"/>
  <c r="H196" i="9" s="1"/>
  <c r="Q195" i="9"/>
  <c r="H195" i="9" s="1"/>
  <c r="Q204" i="10"/>
  <c r="Q203" i="10"/>
  <c r="Q202" i="10"/>
  <c r="H202" i="10" s="1"/>
  <c r="Q201" i="10"/>
  <c r="Q200" i="10"/>
  <c r="Q199" i="10"/>
  <c r="Q198" i="10"/>
  <c r="H198" i="10" s="1"/>
  <c r="Q197" i="10"/>
  <c r="H197" i="10" s="1"/>
  <c r="Q196" i="10"/>
  <c r="Q195" i="10"/>
  <c r="Q204" i="11"/>
  <c r="H204" i="11" s="1"/>
  <c r="Q203" i="11"/>
  <c r="Q202" i="11"/>
  <c r="Q201" i="11"/>
  <c r="Q200" i="11"/>
  <c r="H200" i="11" s="1"/>
  <c r="Q199" i="11"/>
  <c r="Q198" i="11"/>
  <c r="Q197" i="11"/>
  <c r="Q196" i="11"/>
  <c r="Q195" i="11"/>
  <c r="Q204" i="12"/>
  <c r="Q203" i="12"/>
  <c r="Q202" i="12"/>
  <c r="Q201" i="12"/>
  <c r="H201" i="12" s="1"/>
  <c r="Q200" i="12"/>
  <c r="Q199" i="12"/>
  <c r="Q198" i="12"/>
  <c r="Q197" i="12"/>
  <c r="Q196" i="12"/>
  <c r="H196" i="12" s="1"/>
  <c r="Q195" i="12"/>
  <c r="Q204" i="13"/>
  <c r="H204" i="13" s="1"/>
  <c r="Q203" i="13"/>
  <c r="H203" i="13" s="1"/>
  <c r="Q202" i="13"/>
  <c r="Q201" i="13"/>
  <c r="Q200" i="13"/>
  <c r="H200" i="13" s="1"/>
  <c r="Q199" i="13"/>
  <c r="Q198" i="13"/>
  <c r="Q197" i="13"/>
  <c r="Q196" i="13"/>
  <c r="H196" i="13" s="1"/>
  <c r="Q195" i="13"/>
  <c r="H195" i="13" s="1"/>
  <c r="Q204" i="14"/>
  <c r="Q203" i="14"/>
  <c r="Q202" i="14"/>
  <c r="H202" i="14" s="1"/>
  <c r="Q201" i="14"/>
  <c r="Q200" i="14"/>
  <c r="Q199" i="14"/>
  <c r="Q198" i="14"/>
  <c r="H198" i="14" s="1"/>
  <c r="Q197" i="14"/>
  <c r="Q196" i="14"/>
  <c r="Q195" i="14"/>
  <c r="Q193" i="15"/>
  <c r="H193" i="15" s="1"/>
  <c r="Q192" i="15"/>
  <c r="H192" i="15" s="1"/>
  <c r="Q191" i="15"/>
  <c r="H191" i="15" s="1"/>
  <c r="Q190" i="15"/>
  <c r="H190" i="15" s="1"/>
  <c r="Q189" i="15"/>
  <c r="H189" i="15" s="1"/>
  <c r="Q188" i="15"/>
  <c r="Q187" i="15"/>
  <c r="H187" i="15" s="1"/>
  <c r="Q186" i="15"/>
  <c r="Q185" i="15"/>
  <c r="Q184" i="15"/>
  <c r="Q193" i="16"/>
  <c r="H193" i="16" s="1"/>
  <c r="Q192" i="16"/>
  <c r="Q191" i="16"/>
  <c r="Q190" i="16"/>
  <c r="Q189" i="16"/>
  <c r="Q188" i="16"/>
  <c r="Q187" i="16"/>
  <c r="Q186" i="16"/>
  <c r="Q185" i="16"/>
  <c r="H185" i="16" s="1"/>
  <c r="Q184" i="16"/>
  <c r="Q193" i="2"/>
  <c r="Q192" i="2"/>
  <c r="Q191" i="2"/>
  <c r="Q190" i="2"/>
  <c r="Q189" i="2"/>
  <c r="Q188" i="2"/>
  <c r="Q187" i="2"/>
  <c r="H187" i="2" s="1"/>
  <c r="Q186" i="2"/>
  <c r="Q185" i="2"/>
  <c r="Q184" i="2"/>
  <c r="Q193" i="6"/>
  <c r="Q192" i="6"/>
  <c r="Q191" i="6"/>
  <c r="Q190" i="6"/>
  <c r="Q189" i="6"/>
  <c r="H189" i="6" s="1"/>
  <c r="Q188" i="6"/>
  <c r="Q187" i="6"/>
  <c r="Q186" i="6"/>
  <c r="Q185" i="6"/>
  <c r="H185" i="6" s="1"/>
  <c r="Q184" i="6"/>
  <c r="Q193" i="7"/>
  <c r="Q192" i="7"/>
  <c r="Q191" i="7"/>
  <c r="H191" i="7" s="1"/>
  <c r="Q190" i="7"/>
  <c r="Q189" i="7"/>
  <c r="Q188" i="7"/>
  <c r="Q187" i="7"/>
  <c r="Q186" i="7"/>
  <c r="Q185" i="7"/>
  <c r="Q184" i="7"/>
  <c r="Q193" i="8"/>
  <c r="H193" i="8" s="1"/>
  <c r="Q192" i="8"/>
  <c r="Q191" i="8"/>
  <c r="Q190" i="8"/>
  <c r="Q189" i="8"/>
  <c r="Q188" i="8"/>
  <c r="Q187" i="8"/>
  <c r="Q186" i="8"/>
  <c r="Q185" i="8"/>
  <c r="H185" i="8" s="1"/>
  <c r="Q184" i="8"/>
  <c r="Q193" i="9"/>
  <c r="Q192" i="9"/>
  <c r="Q191" i="9"/>
  <c r="Q190" i="9"/>
  <c r="Q189" i="9"/>
  <c r="Q188" i="9"/>
  <c r="Q187" i="9"/>
  <c r="H187" i="9" s="1"/>
  <c r="Q186" i="9"/>
  <c r="Q185" i="9"/>
  <c r="Q184" i="9"/>
  <c r="Q193" i="10"/>
  <c r="Q192" i="10"/>
  <c r="Q191" i="10"/>
  <c r="Q190" i="10"/>
  <c r="Q189" i="10"/>
  <c r="H189" i="10" s="1"/>
  <c r="Q188" i="10"/>
  <c r="Q187" i="10"/>
  <c r="Q186" i="10"/>
  <c r="R186" i="10" s="1"/>
  <c r="Q185" i="10"/>
  <c r="Q184" i="10"/>
  <c r="Q193" i="11"/>
  <c r="Q192" i="11"/>
  <c r="Q191" i="11"/>
  <c r="Q190" i="11"/>
  <c r="Q189" i="11"/>
  <c r="Q188" i="11"/>
  <c r="Q187" i="11"/>
  <c r="Q186" i="11"/>
  <c r="Q185" i="11"/>
  <c r="Q184" i="11"/>
  <c r="Q193" i="12"/>
  <c r="H193" i="12" s="1"/>
  <c r="Q192" i="12"/>
  <c r="Q191" i="12"/>
  <c r="Q190" i="12"/>
  <c r="Q189" i="12"/>
  <c r="Q188" i="12"/>
  <c r="Q187" i="12"/>
  <c r="Q186" i="12"/>
  <c r="Q185" i="12"/>
  <c r="H185" i="12" s="1"/>
  <c r="Q184" i="12"/>
  <c r="Q193" i="13"/>
  <c r="Q192" i="13"/>
  <c r="Q191" i="13"/>
  <c r="Q190" i="13"/>
  <c r="Q189" i="13"/>
  <c r="Q188" i="13"/>
  <c r="Q187" i="13"/>
  <c r="H187" i="13" s="1"/>
  <c r="Q186" i="13"/>
  <c r="Q185" i="13"/>
  <c r="Q184" i="13"/>
  <c r="Q193" i="14"/>
  <c r="Q192" i="14"/>
  <c r="Q191" i="14"/>
  <c r="Q190" i="14"/>
  <c r="Q189" i="14"/>
  <c r="Q188" i="14"/>
  <c r="Q187" i="14"/>
  <c r="Q186" i="14"/>
  <c r="Q185" i="14"/>
  <c r="Q184" i="14"/>
  <c r="Q182" i="15"/>
  <c r="H182" i="15" s="1"/>
  <c r="Q181" i="15"/>
  <c r="H181" i="15" s="1"/>
  <c r="Q180" i="15"/>
  <c r="H180" i="15" s="1"/>
  <c r="Q179" i="15"/>
  <c r="H179" i="15" s="1"/>
  <c r="Q178" i="15"/>
  <c r="H178" i="15" s="1"/>
  <c r="Q177" i="15"/>
  <c r="Q176" i="15"/>
  <c r="H176" i="15" s="1"/>
  <c r="Q175" i="15"/>
  <c r="Q174" i="15"/>
  <c r="Q173" i="15"/>
  <c r="Q182" i="16"/>
  <c r="H182" i="16" s="1"/>
  <c r="Q181" i="16"/>
  <c r="Q180" i="16"/>
  <c r="Q179" i="16"/>
  <c r="Q178" i="16"/>
  <c r="H178" i="16" s="1"/>
  <c r="Q177" i="16"/>
  <c r="Q176" i="16"/>
  <c r="Q175" i="16"/>
  <c r="Q174" i="16"/>
  <c r="H174" i="16" s="1"/>
  <c r="Q173" i="16"/>
  <c r="Q182" i="2"/>
  <c r="Q181" i="2"/>
  <c r="Q180" i="2"/>
  <c r="Q179" i="2"/>
  <c r="Q178" i="2"/>
  <c r="Q177" i="2"/>
  <c r="Q176" i="2"/>
  <c r="H176" i="2" s="1"/>
  <c r="Q175" i="2"/>
  <c r="Q174" i="2"/>
  <c r="Q173" i="2"/>
  <c r="Q182" i="6"/>
  <c r="Q181" i="6"/>
  <c r="Q180" i="6"/>
  <c r="Q179" i="6"/>
  <c r="Q178" i="6"/>
  <c r="H178" i="6" s="1"/>
  <c r="Q177" i="6"/>
  <c r="Q176" i="6"/>
  <c r="Q175" i="6"/>
  <c r="Q174" i="6"/>
  <c r="Q173" i="6"/>
  <c r="Q182" i="7"/>
  <c r="Q181" i="7"/>
  <c r="Q180" i="7"/>
  <c r="H180" i="7" s="1"/>
  <c r="Q179" i="7"/>
  <c r="Q178" i="7"/>
  <c r="Q177" i="7"/>
  <c r="Q176" i="7"/>
  <c r="H176" i="7" s="1"/>
  <c r="Q175" i="7"/>
  <c r="Q174" i="7"/>
  <c r="Q173" i="7"/>
  <c r="Q182" i="8"/>
  <c r="H182" i="8" s="1"/>
  <c r="Q181" i="8"/>
  <c r="Q180" i="8"/>
  <c r="Q179" i="8"/>
  <c r="Q178" i="8"/>
  <c r="Q177" i="8"/>
  <c r="Q176" i="8"/>
  <c r="Q175" i="8"/>
  <c r="Q174" i="8"/>
  <c r="H174" i="8" s="1"/>
  <c r="Q173" i="8"/>
  <c r="Q182" i="9"/>
  <c r="Q181" i="9"/>
  <c r="Q180" i="9"/>
  <c r="Q179" i="9"/>
  <c r="Q178" i="9"/>
  <c r="Q177" i="9"/>
  <c r="Q176" i="9"/>
  <c r="H176" i="9" s="1"/>
  <c r="Q175" i="9"/>
  <c r="Q174" i="9"/>
  <c r="Q173" i="9"/>
  <c r="Q182" i="10"/>
  <c r="H182" i="10" s="1"/>
  <c r="Q181" i="10"/>
  <c r="Q180" i="10"/>
  <c r="Q179" i="10"/>
  <c r="Q178" i="10"/>
  <c r="H178" i="10" s="1"/>
  <c r="Q177" i="10"/>
  <c r="Q176" i="10"/>
  <c r="Q175" i="10"/>
  <c r="Q174" i="10"/>
  <c r="H174" i="10" s="1"/>
  <c r="Q173" i="10"/>
  <c r="Q182" i="11"/>
  <c r="Q181" i="11"/>
  <c r="Q180" i="11"/>
  <c r="H180" i="11" s="1"/>
  <c r="Q179" i="11"/>
  <c r="Q178" i="11"/>
  <c r="Q177" i="11"/>
  <c r="R177" i="11" s="1"/>
  <c r="Q176" i="11"/>
  <c r="H176" i="11" s="1"/>
  <c r="Q175" i="11"/>
  <c r="Q174" i="11"/>
  <c r="Q173" i="11"/>
  <c r="Q182" i="12"/>
  <c r="H182" i="12" s="1"/>
  <c r="Q181" i="12"/>
  <c r="Q180" i="12"/>
  <c r="Q179" i="12"/>
  <c r="Q178" i="12"/>
  <c r="Q177" i="12"/>
  <c r="Q176" i="12"/>
  <c r="Q175" i="12"/>
  <c r="Q174" i="12"/>
  <c r="H174" i="12" s="1"/>
  <c r="Q173" i="12"/>
  <c r="Q182" i="13"/>
  <c r="Q181" i="13"/>
  <c r="Q180" i="13"/>
  <c r="H180" i="13" s="1"/>
  <c r="Q179" i="13"/>
  <c r="Q178" i="13"/>
  <c r="Q177" i="13"/>
  <c r="Q176" i="13"/>
  <c r="H176" i="13" s="1"/>
  <c r="Q175" i="13"/>
  <c r="Q174" i="13"/>
  <c r="Q173" i="13"/>
  <c r="Q182" i="14"/>
  <c r="H182" i="14" s="1"/>
  <c r="Q181" i="14"/>
  <c r="Q180" i="14"/>
  <c r="Q179" i="14"/>
  <c r="Q178" i="14"/>
  <c r="H178" i="14" s="1"/>
  <c r="Q177" i="14"/>
  <c r="Q176" i="14"/>
  <c r="Q175" i="14"/>
  <c r="Q174" i="14"/>
  <c r="H174" i="14" s="1"/>
  <c r="Q173" i="14"/>
  <c r="Q171" i="15"/>
  <c r="H171" i="15" s="1"/>
  <c r="Q170" i="15"/>
  <c r="H170" i="15" s="1"/>
  <c r="Q169" i="15"/>
  <c r="H169" i="15" s="1"/>
  <c r="Q168" i="15"/>
  <c r="H168" i="15" s="1"/>
  <c r="Q167" i="15"/>
  <c r="H167" i="15" s="1"/>
  <c r="Q166" i="15"/>
  <c r="Q165" i="15"/>
  <c r="H165" i="15" s="1"/>
  <c r="Q164" i="15"/>
  <c r="Q163" i="15"/>
  <c r="H163" i="15" s="1"/>
  <c r="Q162" i="15"/>
  <c r="Q171" i="16"/>
  <c r="H171" i="16" s="1"/>
  <c r="Q170" i="16"/>
  <c r="Q169" i="16"/>
  <c r="Q168" i="16"/>
  <c r="Q167" i="16"/>
  <c r="Q166" i="16"/>
  <c r="Q165" i="16"/>
  <c r="Q164" i="16"/>
  <c r="Q163" i="16"/>
  <c r="H163" i="16" s="1"/>
  <c r="Q162" i="16"/>
  <c r="Q171" i="2"/>
  <c r="Q170" i="2"/>
  <c r="Q169" i="2"/>
  <c r="H169" i="2" s="1"/>
  <c r="Q168" i="2"/>
  <c r="Q167" i="2"/>
  <c r="Q166" i="2"/>
  <c r="Q165" i="2"/>
  <c r="H165" i="2" s="1"/>
  <c r="Q164" i="2"/>
  <c r="Q163" i="2"/>
  <c r="Q162" i="2"/>
  <c r="Q171" i="6"/>
  <c r="Q170" i="6"/>
  <c r="Q169" i="6"/>
  <c r="Q168" i="6"/>
  <c r="Q167" i="6"/>
  <c r="H167" i="6" s="1"/>
  <c r="Q166" i="6"/>
  <c r="Q165" i="6"/>
  <c r="Q164" i="6"/>
  <c r="Q163" i="6"/>
  <c r="Q162" i="6"/>
  <c r="Q171" i="7"/>
  <c r="Q170" i="7"/>
  <c r="Q169" i="7"/>
  <c r="H169" i="7" s="1"/>
  <c r="Q168" i="7"/>
  <c r="Q167" i="7"/>
  <c r="Q166" i="7"/>
  <c r="Q165" i="7"/>
  <c r="Q164" i="7"/>
  <c r="Q163" i="7"/>
  <c r="Q162" i="7"/>
  <c r="Q171" i="8"/>
  <c r="H171" i="8" s="1"/>
  <c r="Q170" i="8"/>
  <c r="Q169" i="8"/>
  <c r="Q168" i="8"/>
  <c r="Q167" i="8"/>
  <c r="H167" i="8" s="1"/>
  <c r="Q166" i="8"/>
  <c r="Q165" i="8"/>
  <c r="Q164" i="8"/>
  <c r="Q163" i="8"/>
  <c r="H163" i="8" s="1"/>
  <c r="Q162" i="8"/>
  <c r="Q171" i="9"/>
  <c r="Q170" i="9"/>
  <c r="Q169" i="9"/>
  <c r="Q168" i="9"/>
  <c r="Q167" i="9"/>
  <c r="Q166" i="9"/>
  <c r="Q165" i="9"/>
  <c r="Q164" i="9"/>
  <c r="Q163" i="9"/>
  <c r="Q162" i="9"/>
  <c r="Q171" i="10"/>
  <c r="Q170" i="10"/>
  <c r="Q169" i="10"/>
  <c r="Q168" i="10"/>
  <c r="Q167" i="10"/>
  <c r="H167" i="10" s="1"/>
  <c r="Q166" i="10"/>
  <c r="Q165" i="10"/>
  <c r="Q164" i="10"/>
  <c r="Q163" i="10"/>
  <c r="Q162" i="10"/>
  <c r="Q171" i="11"/>
  <c r="Q170" i="11"/>
  <c r="Q169" i="11"/>
  <c r="H169" i="11" s="1"/>
  <c r="Q168" i="11"/>
  <c r="Q167" i="11"/>
  <c r="Q166" i="11"/>
  <c r="Q165" i="11"/>
  <c r="Q164" i="11"/>
  <c r="Q163" i="11"/>
  <c r="Q162" i="11"/>
  <c r="Q171" i="12"/>
  <c r="H171" i="12" s="1"/>
  <c r="Q170" i="12"/>
  <c r="Q169" i="12"/>
  <c r="Q168" i="12"/>
  <c r="R168" i="12" s="1"/>
  <c r="Q167" i="12"/>
  <c r="Q166" i="12"/>
  <c r="Q165" i="12"/>
  <c r="Q164" i="12"/>
  <c r="Q163" i="12"/>
  <c r="Q162" i="12"/>
  <c r="Q171" i="13"/>
  <c r="Q170" i="13"/>
  <c r="Q169" i="13"/>
  <c r="Q168" i="13"/>
  <c r="Q167" i="13"/>
  <c r="Q166" i="13"/>
  <c r="Q165" i="13"/>
  <c r="H165" i="13" s="1"/>
  <c r="Q164" i="13"/>
  <c r="Q163" i="13"/>
  <c r="Q162" i="13"/>
  <c r="Q171" i="14"/>
  <c r="Q170" i="14"/>
  <c r="Q169" i="14"/>
  <c r="Q168" i="14"/>
  <c r="Q167" i="14"/>
  <c r="H167" i="14" s="1"/>
  <c r="Q166" i="14"/>
  <c r="Q165" i="14"/>
  <c r="Q164" i="14"/>
  <c r="Q163" i="14"/>
  <c r="Q162" i="14"/>
  <c r="Q160" i="15"/>
  <c r="H160" i="15" s="1"/>
  <c r="Q159" i="15"/>
  <c r="H159" i="15" s="1"/>
  <c r="Q158" i="15"/>
  <c r="H158" i="15" s="1"/>
  <c r="Q157" i="15"/>
  <c r="H157" i="15" s="1"/>
  <c r="Q156" i="15"/>
  <c r="H156" i="15" s="1"/>
  <c r="Q155" i="15"/>
  <c r="Q154" i="15"/>
  <c r="H154" i="15" s="1"/>
  <c r="Q153" i="15"/>
  <c r="Q152" i="15"/>
  <c r="Q151" i="15"/>
  <c r="Q160" i="16"/>
  <c r="H160" i="16" s="1"/>
  <c r="Q159" i="16"/>
  <c r="Q158" i="16"/>
  <c r="Q157" i="16"/>
  <c r="Q156" i="16"/>
  <c r="Q155" i="16"/>
  <c r="Q154" i="16"/>
  <c r="Q153" i="16"/>
  <c r="Q152" i="16"/>
  <c r="H152" i="16" s="1"/>
  <c r="Q151" i="16"/>
  <c r="Q160" i="2"/>
  <c r="Q159" i="2"/>
  <c r="Q158" i="2"/>
  <c r="Q157" i="2"/>
  <c r="Q156" i="2"/>
  <c r="Q155" i="2"/>
  <c r="Q154" i="2"/>
  <c r="H154" i="2" s="1"/>
  <c r="Q153" i="2"/>
  <c r="Q152" i="2"/>
  <c r="Q151" i="2"/>
  <c r="Q160" i="6"/>
  <c r="H160" i="6" s="1"/>
  <c r="Q159" i="6"/>
  <c r="Q158" i="6"/>
  <c r="Q157" i="6"/>
  <c r="Q156" i="6"/>
  <c r="H156" i="6" s="1"/>
  <c r="Q155" i="6"/>
  <c r="Q154" i="6"/>
  <c r="Q153" i="6"/>
  <c r="Q152" i="6"/>
  <c r="Q151" i="6"/>
  <c r="Q160" i="7"/>
  <c r="Q159" i="7"/>
  <c r="Q158" i="7"/>
  <c r="H158" i="7" s="1"/>
  <c r="Q157" i="7"/>
  <c r="Q156" i="7"/>
  <c r="Q155" i="7"/>
  <c r="Q154" i="7"/>
  <c r="Q153" i="7"/>
  <c r="Q152" i="7"/>
  <c r="Q151" i="7"/>
  <c r="Q160" i="8"/>
  <c r="H160" i="8" s="1"/>
  <c r="Q159" i="8"/>
  <c r="Q158" i="8"/>
  <c r="Q157" i="8"/>
  <c r="Q156" i="8"/>
  <c r="Q155" i="8"/>
  <c r="Q154" i="8"/>
  <c r="Q153" i="8"/>
  <c r="Q152" i="8"/>
  <c r="H152" i="8" s="1"/>
  <c r="Q151" i="8"/>
  <c r="Q160" i="9"/>
  <c r="Q159" i="9"/>
  <c r="Q158" i="9"/>
  <c r="H158" i="9" s="1"/>
  <c r="Q157" i="9"/>
  <c r="Q156" i="9"/>
  <c r="Q155" i="9"/>
  <c r="Q154" i="9"/>
  <c r="H154" i="9" s="1"/>
  <c r="Q153" i="9"/>
  <c r="Q152" i="9"/>
  <c r="Q151" i="9"/>
  <c r="Q160" i="10"/>
  <c r="H160" i="10" s="1"/>
  <c r="Q159" i="10"/>
  <c r="Q158" i="10"/>
  <c r="Q157" i="10"/>
  <c r="Q156" i="10"/>
  <c r="H156" i="10" s="1"/>
  <c r="Q155" i="10"/>
  <c r="Q154" i="10"/>
  <c r="Q153" i="10"/>
  <c r="Q152" i="10"/>
  <c r="Q151" i="10"/>
  <c r="Q160" i="11"/>
  <c r="Q159" i="11"/>
  <c r="Q158" i="11"/>
  <c r="H158" i="11" s="1"/>
  <c r="Q157" i="11"/>
  <c r="Q156" i="11"/>
  <c r="Q155" i="11"/>
  <c r="Q154" i="11"/>
  <c r="H154" i="11" s="1"/>
  <c r="Q153" i="11"/>
  <c r="Q152" i="11"/>
  <c r="Q151" i="11"/>
  <c r="Q160" i="12"/>
  <c r="H160" i="12" s="1"/>
  <c r="Q159" i="12"/>
  <c r="Q158" i="12"/>
  <c r="Q157" i="12"/>
  <c r="Q156" i="12"/>
  <c r="H156" i="12" s="1"/>
  <c r="Q155" i="12"/>
  <c r="Q154" i="12"/>
  <c r="Q153" i="12"/>
  <c r="Q152" i="12"/>
  <c r="H152" i="12" s="1"/>
  <c r="Q151" i="12"/>
  <c r="Q160" i="13"/>
  <c r="Q159" i="13"/>
  <c r="Q158" i="13"/>
  <c r="H158" i="13" s="1"/>
  <c r="Q157" i="13"/>
  <c r="Q156" i="13"/>
  <c r="Q155" i="13"/>
  <c r="Q154" i="13"/>
  <c r="H154" i="13" s="1"/>
  <c r="Q153" i="13"/>
  <c r="Q152" i="13"/>
  <c r="Q151" i="13"/>
  <c r="Q160" i="14"/>
  <c r="Q159" i="14"/>
  <c r="Q158" i="14"/>
  <c r="Q157" i="14"/>
  <c r="Q156" i="14"/>
  <c r="H156" i="14" s="1"/>
  <c r="Q155" i="14"/>
  <c r="Q154" i="14"/>
  <c r="Q153" i="14"/>
  <c r="Q152" i="14"/>
  <c r="H152" i="14" s="1"/>
  <c r="Q151" i="14"/>
  <c r="Q149" i="15"/>
  <c r="H149" i="15" s="1"/>
  <c r="Q148" i="15"/>
  <c r="H148" i="15" s="1"/>
  <c r="Q147" i="15"/>
  <c r="H147" i="15" s="1"/>
  <c r="Q146" i="15"/>
  <c r="H146" i="15" s="1"/>
  <c r="Q145" i="15"/>
  <c r="H145" i="15" s="1"/>
  <c r="Q144" i="15"/>
  <c r="Q143" i="15"/>
  <c r="H143" i="15" s="1"/>
  <c r="Q142" i="15"/>
  <c r="Q141" i="15"/>
  <c r="Q140" i="15"/>
  <c r="Q149" i="16"/>
  <c r="H149" i="16" s="1"/>
  <c r="Q148" i="16"/>
  <c r="Q147" i="16"/>
  <c r="Q146" i="16"/>
  <c r="Q145" i="16"/>
  <c r="Q144" i="16"/>
  <c r="Q143" i="16"/>
  <c r="Q142" i="16"/>
  <c r="Q141" i="16"/>
  <c r="H141" i="16" s="1"/>
  <c r="Q140" i="16"/>
  <c r="Q149" i="2"/>
  <c r="Q148" i="2"/>
  <c r="Q147" i="2"/>
  <c r="Q146" i="2"/>
  <c r="Q145" i="2"/>
  <c r="Q144" i="2"/>
  <c r="Q143" i="2"/>
  <c r="H143" i="2" s="1"/>
  <c r="Q142" i="2"/>
  <c r="Q141" i="2"/>
  <c r="Q140" i="2"/>
  <c r="Q149" i="6"/>
  <c r="Q148" i="6"/>
  <c r="Q147" i="6"/>
  <c r="Q146" i="6"/>
  <c r="Q145" i="6"/>
  <c r="H145" i="6" s="1"/>
  <c r="Q144" i="6"/>
  <c r="Q143" i="6"/>
  <c r="Q142" i="6"/>
  <c r="Q141" i="6"/>
  <c r="H141" i="6" s="1"/>
  <c r="Q140" i="6"/>
  <c r="Q149" i="7"/>
  <c r="Q148" i="7"/>
  <c r="Q147" i="7"/>
  <c r="H147" i="7" s="1"/>
  <c r="Q146" i="7"/>
  <c r="Q145" i="7"/>
  <c r="Q144" i="7"/>
  <c r="Q143" i="7"/>
  <c r="Q142" i="7"/>
  <c r="Q141" i="7"/>
  <c r="Q140" i="7"/>
  <c r="Q149" i="8"/>
  <c r="H149" i="8" s="1"/>
  <c r="Q148" i="8"/>
  <c r="Q147" i="8"/>
  <c r="Q146" i="8"/>
  <c r="Q145" i="8"/>
  <c r="Q144" i="8"/>
  <c r="Q143" i="8"/>
  <c r="Q142" i="8"/>
  <c r="Q141" i="8"/>
  <c r="Q140" i="8"/>
  <c r="Q149" i="9"/>
  <c r="Q148" i="9"/>
  <c r="Q147" i="9"/>
  <c r="Q146" i="9"/>
  <c r="Q145" i="9"/>
  <c r="Q144" i="9"/>
  <c r="Q143" i="9"/>
  <c r="H143" i="9" s="1"/>
  <c r="Q142" i="9"/>
  <c r="Q141" i="9"/>
  <c r="Q140" i="9"/>
  <c r="Q149" i="10"/>
  <c r="Q148" i="10"/>
  <c r="Q147" i="10"/>
  <c r="Q146" i="10"/>
  <c r="Q145" i="10"/>
  <c r="H145" i="10" s="1"/>
  <c r="Q144" i="10"/>
  <c r="Q143" i="10"/>
  <c r="Q142" i="10"/>
  <c r="Q141" i="10"/>
  <c r="Q140" i="10"/>
  <c r="Q149" i="11"/>
  <c r="Q148" i="11"/>
  <c r="Q147" i="11"/>
  <c r="Q146" i="11"/>
  <c r="Q145" i="11"/>
  <c r="Q144" i="11"/>
  <c r="Q143" i="11"/>
  <c r="Q142" i="11"/>
  <c r="Q141" i="11"/>
  <c r="Q140" i="11"/>
  <c r="R140" i="11" s="1"/>
  <c r="Q149" i="12"/>
  <c r="H149" i="12" s="1"/>
  <c r="Q148" i="12"/>
  <c r="Q147" i="12"/>
  <c r="Q146" i="12"/>
  <c r="Q145" i="12"/>
  <c r="Q144" i="12"/>
  <c r="Q143" i="12"/>
  <c r="Q142" i="12"/>
  <c r="Q141" i="12"/>
  <c r="H141" i="12" s="1"/>
  <c r="Q140" i="12"/>
  <c r="Q149" i="13"/>
  <c r="Q148" i="13"/>
  <c r="Q147" i="13"/>
  <c r="H147" i="13" s="1"/>
  <c r="Q146" i="13"/>
  <c r="Q145" i="13"/>
  <c r="Q144" i="13"/>
  <c r="Q143" i="13"/>
  <c r="Q142" i="13"/>
  <c r="Q141" i="13"/>
  <c r="Q140" i="13"/>
  <c r="Q149" i="14"/>
  <c r="H149" i="14" s="1"/>
  <c r="Q148" i="14"/>
  <c r="Q147" i="14"/>
  <c r="Q146" i="14"/>
  <c r="Q145" i="14"/>
  <c r="Q144" i="14"/>
  <c r="Q143" i="14"/>
  <c r="Q142" i="14"/>
  <c r="Q141" i="14"/>
  <c r="H141" i="14" s="1"/>
  <c r="Q140" i="14"/>
  <c r="Q138" i="15"/>
  <c r="H138" i="15" s="1"/>
  <c r="Q137" i="15"/>
  <c r="H137" i="15" s="1"/>
  <c r="Q136" i="15"/>
  <c r="H136" i="15" s="1"/>
  <c r="Q135" i="15"/>
  <c r="H135" i="15" s="1"/>
  <c r="Q134" i="15"/>
  <c r="H134" i="15" s="1"/>
  <c r="Q133" i="15"/>
  <c r="Q132" i="15"/>
  <c r="H132" i="15" s="1"/>
  <c r="Q131" i="15"/>
  <c r="Q130" i="15"/>
  <c r="H130" i="15" s="1"/>
  <c r="Q129" i="15"/>
  <c r="Q138" i="16"/>
  <c r="Q137" i="16"/>
  <c r="Q136" i="16"/>
  <c r="Q135" i="16"/>
  <c r="Q134" i="16"/>
  <c r="H134" i="16" s="1"/>
  <c r="Q133" i="16"/>
  <c r="Q132" i="16"/>
  <c r="Q131" i="16"/>
  <c r="Q130" i="16"/>
  <c r="Q129" i="16"/>
  <c r="Q138" i="2"/>
  <c r="Q137" i="2"/>
  <c r="Q136" i="2"/>
  <c r="H136" i="2" s="1"/>
  <c r="Q135" i="2"/>
  <c r="Q134" i="2"/>
  <c r="Q133" i="2"/>
  <c r="Q132" i="2"/>
  <c r="Q131" i="2"/>
  <c r="Q130" i="2"/>
  <c r="Q129" i="2"/>
  <c r="Q138" i="6"/>
  <c r="H138" i="6" s="1"/>
  <c r="Q137" i="6"/>
  <c r="Q136" i="6"/>
  <c r="Q135" i="6"/>
  <c r="Q134" i="6"/>
  <c r="Q133" i="6"/>
  <c r="Q132" i="6"/>
  <c r="Q131" i="6"/>
  <c r="Q130" i="6"/>
  <c r="H130" i="6" s="1"/>
  <c r="Q129" i="6"/>
  <c r="Q138" i="7"/>
  <c r="Q137" i="7"/>
  <c r="Q136" i="7"/>
  <c r="Q135" i="7"/>
  <c r="Q134" i="7"/>
  <c r="Q133" i="7"/>
  <c r="Q132" i="7"/>
  <c r="Q131" i="7"/>
  <c r="Q130" i="7"/>
  <c r="Q129" i="7"/>
  <c r="Q138" i="8"/>
  <c r="H138" i="8" s="1"/>
  <c r="Q137" i="8"/>
  <c r="Q136" i="8"/>
  <c r="Q135" i="8"/>
  <c r="Q134" i="8"/>
  <c r="H134" i="8" s="1"/>
  <c r="Q133" i="8"/>
  <c r="Q132" i="8"/>
  <c r="Q131" i="8"/>
  <c r="Q130" i="8"/>
  <c r="Q129" i="8"/>
  <c r="Q138" i="9"/>
  <c r="Q137" i="9"/>
  <c r="Q136" i="9"/>
  <c r="H136" i="9" s="1"/>
  <c r="Q135" i="9"/>
  <c r="Q134" i="9"/>
  <c r="Q133" i="9"/>
  <c r="Q132" i="9"/>
  <c r="H132" i="9" s="1"/>
  <c r="Q131" i="9"/>
  <c r="Q130" i="9"/>
  <c r="Q129" i="9"/>
  <c r="Q138" i="10"/>
  <c r="H138" i="10" s="1"/>
  <c r="Q137" i="10"/>
  <c r="Q136" i="10"/>
  <c r="Q135" i="10"/>
  <c r="Q134" i="10"/>
  <c r="H134" i="10" s="1"/>
  <c r="Q133" i="10"/>
  <c r="Q132" i="10"/>
  <c r="Q131" i="10"/>
  <c r="Q130" i="10"/>
  <c r="Q129" i="10"/>
  <c r="Q138" i="11"/>
  <c r="Q137" i="11"/>
  <c r="Q136" i="11"/>
  <c r="H136" i="11" s="1"/>
  <c r="Q135" i="11"/>
  <c r="Q134" i="11"/>
  <c r="Q133" i="11"/>
  <c r="Q132" i="11"/>
  <c r="H132" i="11" s="1"/>
  <c r="Q131" i="11"/>
  <c r="Q130" i="11"/>
  <c r="Q129" i="11"/>
  <c r="Q138" i="12"/>
  <c r="H138" i="12" s="1"/>
  <c r="Q137" i="12"/>
  <c r="Q136" i="12"/>
  <c r="Q135" i="12"/>
  <c r="Q134" i="12"/>
  <c r="H134" i="12" s="1"/>
  <c r="Q133" i="12"/>
  <c r="Q132" i="12"/>
  <c r="Q131" i="12"/>
  <c r="Q130" i="12"/>
  <c r="H130" i="12" s="1"/>
  <c r="Q129" i="12"/>
  <c r="Q138" i="13"/>
  <c r="Q137" i="13"/>
  <c r="Q136" i="13"/>
  <c r="H136" i="13" s="1"/>
  <c r="Q135" i="13"/>
  <c r="Q134" i="13"/>
  <c r="Q133" i="13"/>
  <c r="Q132" i="13"/>
  <c r="H132" i="13" s="1"/>
  <c r="Q131" i="13"/>
  <c r="Q130" i="13"/>
  <c r="Q129" i="13"/>
  <c r="Q138" i="14"/>
  <c r="Q137" i="14"/>
  <c r="Q136" i="14"/>
  <c r="Q135" i="14"/>
  <c r="Q134" i="14"/>
  <c r="H134" i="14" s="1"/>
  <c r="Q133" i="14"/>
  <c r="Q132" i="14"/>
  <c r="Q131" i="14"/>
  <c r="Q130" i="14"/>
  <c r="Q129" i="14"/>
  <c r="Q127" i="15"/>
  <c r="H127" i="15" s="1"/>
  <c r="Q126" i="15"/>
  <c r="H126" i="15" s="1"/>
  <c r="Q125" i="15"/>
  <c r="H125" i="15" s="1"/>
  <c r="Q124" i="15"/>
  <c r="H124" i="15" s="1"/>
  <c r="Q123" i="15"/>
  <c r="H123" i="15" s="1"/>
  <c r="Q122" i="15"/>
  <c r="Q121" i="15"/>
  <c r="Q120" i="15"/>
  <c r="Q119" i="15"/>
  <c r="Q118" i="15"/>
  <c r="Q127" i="16"/>
  <c r="H127" i="16" s="1"/>
  <c r="Q126" i="16"/>
  <c r="Q125" i="16"/>
  <c r="Q124" i="16"/>
  <c r="Q123" i="16"/>
  <c r="Q122" i="16"/>
  <c r="Q121" i="16"/>
  <c r="Q120" i="16"/>
  <c r="Q119" i="16"/>
  <c r="Q118" i="16"/>
  <c r="Q127" i="2"/>
  <c r="Q126" i="2"/>
  <c r="Q125" i="2"/>
  <c r="Q124" i="2"/>
  <c r="Q123" i="2"/>
  <c r="Q122" i="2"/>
  <c r="Q121" i="2"/>
  <c r="H121" i="2" s="1"/>
  <c r="Q120" i="2"/>
  <c r="Q119" i="2"/>
  <c r="Q118" i="2"/>
  <c r="Q127" i="6"/>
  <c r="Q126" i="6"/>
  <c r="Q125" i="6"/>
  <c r="Q124" i="6"/>
  <c r="Q123" i="6"/>
  <c r="H123" i="6" s="1"/>
  <c r="Q122" i="6"/>
  <c r="Q121" i="6"/>
  <c r="Q120" i="6"/>
  <c r="Q119" i="6"/>
  <c r="Q118" i="6"/>
  <c r="Q127" i="7"/>
  <c r="Q126" i="7"/>
  <c r="Q125" i="7"/>
  <c r="H125" i="7" s="1"/>
  <c r="Q124" i="7"/>
  <c r="Q123" i="7"/>
  <c r="Q122" i="7"/>
  <c r="Q121" i="7"/>
  <c r="Q120" i="7"/>
  <c r="Q119" i="7"/>
  <c r="Q118" i="7"/>
  <c r="H118" i="7" s="1"/>
  <c r="Q127" i="8"/>
  <c r="Q126" i="8"/>
  <c r="Q125" i="8"/>
  <c r="Q124" i="8"/>
  <c r="Q123" i="8"/>
  <c r="Q122" i="8"/>
  <c r="Q121" i="8"/>
  <c r="Q120" i="8"/>
  <c r="Q119" i="8"/>
  <c r="Q118" i="8"/>
  <c r="Q127" i="9"/>
  <c r="Q126" i="9"/>
  <c r="Q125" i="9"/>
  <c r="H125" i="9" s="1"/>
  <c r="Q124" i="9"/>
  <c r="Q123" i="9"/>
  <c r="Q122" i="9"/>
  <c r="Q121" i="9"/>
  <c r="Q120" i="9"/>
  <c r="Q119" i="9"/>
  <c r="Q118" i="9"/>
  <c r="Q127" i="10"/>
  <c r="H127" i="10" s="1"/>
  <c r="Q126" i="10"/>
  <c r="Q125" i="10"/>
  <c r="Q124" i="10"/>
  <c r="Q123" i="10"/>
  <c r="Q122" i="10"/>
  <c r="Q121" i="10"/>
  <c r="Q120" i="10"/>
  <c r="Q119" i="10"/>
  <c r="H119" i="10" s="1"/>
  <c r="Q118" i="10"/>
  <c r="Q127" i="11"/>
  <c r="Q126" i="11"/>
  <c r="Q125" i="11"/>
  <c r="Q124" i="11"/>
  <c r="Q123" i="11"/>
  <c r="Q122" i="11"/>
  <c r="Q121" i="11"/>
  <c r="Q120" i="11"/>
  <c r="Q119" i="11"/>
  <c r="Q118" i="11"/>
  <c r="Q127" i="12"/>
  <c r="Q126" i="12"/>
  <c r="Q125" i="12"/>
  <c r="Q124" i="12"/>
  <c r="Q123" i="12"/>
  <c r="Q122" i="12"/>
  <c r="Q121" i="12"/>
  <c r="Q120" i="12"/>
  <c r="Q119" i="12"/>
  <c r="Q118" i="12"/>
  <c r="Q127" i="13"/>
  <c r="Q126" i="13"/>
  <c r="Q125" i="13"/>
  <c r="H125" i="13" s="1"/>
  <c r="Q124" i="13"/>
  <c r="Q123" i="13"/>
  <c r="Q122" i="13"/>
  <c r="Q121" i="13"/>
  <c r="Q120" i="13"/>
  <c r="Q119" i="13"/>
  <c r="Q118" i="13"/>
  <c r="Q127" i="14"/>
  <c r="H127" i="14" s="1"/>
  <c r="Q126" i="14"/>
  <c r="Q125" i="14"/>
  <c r="Q124" i="14"/>
  <c r="Q123" i="14"/>
  <c r="H123" i="14" s="1"/>
  <c r="Q122" i="14"/>
  <c r="Q121" i="14"/>
  <c r="Q120" i="14"/>
  <c r="Q119" i="14"/>
  <c r="Q118" i="14"/>
  <c r="Q116" i="15"/>
  <c r="H116" i="15" s="1"/>
  <c r="Q115" i="15"/>
  <c r="H115" i="15" s="1"/>
  <c r="Q114" i="15"/>
  <c r="H114" i="15" s="1"/>
  <c r="Q113" i="15"/>
  <c r="H113" i="15" s="1"/>
  <c r="Q112" i="15"/>
  <c r="H112" i="15" s="1"/>
  <c r="Q111" i="15"/>
  <c r="Q110" i="15"/>
  <c r="Q109" i="15"/>
  <c r="Q108" i="15"/>
  <c r="Q107" i="15"/>
  <c r="Q116" i="16"/>
  <c r="Q115" i="16"/>
  <c r="Q114" i="16"/>
  <c r="Q113" i="16"/>
  <c r="Q112" i="16"/>
  <c r="Q111" i="16"/>
  <c r="Q110" i="16"/>
  <c r="H110" i="16" s="1"/>
  <c r="Q109" i="16"/>
  <c r="Q108" i="16"/>
  <c r="Q107" i="16"/>
  <c r="Q116" i="2"/>
  <c r="H116" i="2" s="1"/>
  <c r="Q115" i="2"/>
  <c r="Q114" i="2"/>
  <c r="Q113" i="2"/>
  <c r="Q112" i="2"/>
  <c r="H112" i="2" s="1"/>
  <c r="Q111" i="2"/>
  <c r="Q110" i="2"/>
  <c r="Q109" i="2"/>
  <c r="Q108" i="2"/>
  <c r="H108" i="2" s="1"/>
  <c r="Q107" i="2"/>
  <c r="Q116" i="6"/>
  <c r="Q115" i="6"/>
  <c r="Q114" i="6"/>
  <c r="H114" i="6" s="1"/>
  <c r="Q113" i="6"/>
  <c r="Q112" i="6"/>
  <c r="Q111" i="6"/>
  <c r="Q110" i="6"/>
  <c r="Q109" i="6"/>
  <c r="Q108" i="6"/>
  <c r="Q107" i="6"/>
  <c r="Q116" i="7"/>
  <c r="H116" i="7" s="1"/>
  <c r="Q115" i="7"/>
  <c r="Q114" i="7"/>
  <c r="Q113" i="7"/>
  <c r="Q112" i="7"/>
  <c r="H112" i="7" s="1"/>
  <c r="Q111" i="7"/>
  <c r="Q110" i="7"/>
  <c r="Q109" i="7"/>
  <c r="Q108" i="7"/>
  <c r="H108" i="7" s="1"/>
  <c r="Q107" i="7"/>
  <c r="Q116" i="8"/>
  <c r="Q115" i="8"/>
  <c r="Q114" i="8"/>
  <c r="H114" i="8" s="1"/>
  <c r="Q113" i="8"/>
  <c r="Q112" i="8"/>
  <c r="Q111" i="8"/>
  <c r="Q110" i="8"/>
  <c r="Q109" i="8"/>
  <c r="Q108" i="8"/>
  <c r="Q107" i="8"/>
  <c r="Q116" i="9"/>
  <c r="Q115" i="9"/>
  <c r="Q114" i="9"/>
  <c r="Q113" i="9"/>
  <c r="R113" i="9" s="1"/>
  <c r="Q112" i="9"/>
  <c r="H112" i="9" s="1"/>
  <c r="Q111" i="9"/>
  <c r="Q110" i="9"/>
  <c r="Q109" i="9"/>
  <c r="Q108" i="9"/>
  <c r="Q107" i="9"/>
  <c r="H107" i="9" s="1"/>
  <c r="Q116" i="10"/>
  <c r="Q115" i="10"/>
  <c r="Q114" i="10"/>
  <c r="Q113" i="10"/>
  <c r="Q112" i="10"/>
  <c r="Q111" i="10"/>
  <c r="Q110" i="10"/>
  <c r="Q109" i="10"/>
  <c r="Q108" i="10"/>
  <c r="Q107" i="10"/>
  <c r="Q116" i="11"/>
  <c r="Q115" i="11"/>
  <c r="Q114" i="11"/>
  <c r="H114" i="11" s="1"/>
  <c r="Q113" i="11"/>
  <c r="Q112" i="11"/>
  <c r="H112" i="11" s="1"/>
  <c r="Q111" i="11"/>
  <c r="Q110" i="11"/>
  <c r="Q109" i="11"/>
  <c r="Q108" i="11"/>
  <c r="H108" i="11" s="1"/>
  <c r="Q107" i="11"/>
  <c r="Q116" i="12"/>
  <c r="H116" i="12" s="1"/>
  <c r="Q115" i="12"/>
  <c r="Q114" i="12"/>
  <c r="H114" i="12" s="1"/>
  <c r="Q113" i="12"/>
  <c r="Q112" i="12"/>
  <c r="Q111" i="12"/>
  <c r="Q110" i="12"/>
  <c r="H110" i="12" s="1"/>
  <c r="Q109" i="12"/>
  <c r="Q108" i="12"/>
  <c r="Q107" i="12"/>
  <c r="Q116" i="13"/>
  <c r="Q115" i="13"/>
  <c r="H115" i="13" s="1"/>
  <c r="Q114" i="13"/>
  <c r="Q113" i="13"/>
  <c r="Q112" i="13"/>
  <c r="Q111" i="13"/>
  <c r="Q110" i="13"/>
  <c r="Q109" i="13"/>
  <c r="Q108" i="13"/>
  <c r="H108" i="13" s="1"/>
  <c r="Q107" i="13"/>
  <c r="H107" i="13" s="1"/>
  <c r="Q116" i="14"/>
  <c r="Q115" i="14"/>
  <c r="Q114" i="14"/>
  <c r="Q113" i="14"/>
  <c r="Q112" i="14"/>
  <c r="H112" i="14" s="1"/>
  <c r="Q111" i="14"/>
  <c r="Q110" i="14"/>
  <c r="H110" i="14" s="1"/>
  <c r="Q109" i="14"/>
  <c r="H109" i="14" s="1"/>
  <c r="Q108" i="14"/>
  <c r="Q107" i="14"/>
  <c r="Q105" i="15"/>
  <c r="H105" i="15" s="1"/>
  <c r="Q104" i="15"/>
  <c r="H104" i="15" s="1"/>
  <c r="Q103" i="15"/>
  <c r="H103" i="15" s="1"/>
  <c r="Q102" i="15"/>
  <c r="H102" i="15" s="1"/>
  <c r="Q101" i="15"/>
  <c r="H101" i="15" s="1"/>
  <c r="Q100" i="15"/>
  <c r="Q99" i="15"/>
  <c r="Q98" i="15"/>
  <c r="Q97" i="15"/>
  <c r="H97" i="15" s="1"/>
  <c r="Q96" i="15"/>
  <c r="Q105" i="16"/>
  <c r="H105" i="16" s="1"/>
  <c r="Q104" i="16"/>
  <c r="Q103" i="16"/>
  <c r="Q102" i="16"/>
  <c r="Q101" i="16"/>
  <c r="H101" i="16" s="1"/>
  <c r="Q100" i="16"/>
  <c r="Q99" i="16"/>
  <c r="Q98" i="16"/>
  <c r="Q97" i="16"/>
  <c r="Q96" i="16"/>
  <c r="Q105" i="2"/>
  <c r="Q104" i="2"/>
  <c r="Q103" i="2"/>
  <c r="Q102" i="2"/>
  <c r="Q101" i="2"/>
  <c r="Q100" i="2"/>
  <c r="Q99" i="2"/>
  <c r="H99" i="2" s="1"/>
  <c r="Q98" i="2"/>
  <c r="Q97" i="2"/>
  <c r="Q96" i="2"/>
  <c r="Q105" i="6"/>
  <c r="H105" i="6" s="1"/>
  <c r="Q104" i="6"/>
  <c r="Q103" i="6"/>
  <c r="Q102" i="6"/>
  <c r="Q101" i="6"/>
  <c r="Q100" i="6"/>
  <c r="Q99" i="6"/>
  <c r="Q98" i="6"/>
  <c r="Q97" i="6"/>
  <c r="H97" i="6" s="1"/>
  <c r="Q96" i="6"/>
  <c r="Q105" i="7"/>
  <c r="Q104" i="7"/>
  <c r="Q103" i="7"/>
  <c r="H103" i="7" s="1"/>
  <c r="Q102" i="7"/>
  <c r="Q101" i="7"/>
  <c r="Q100" i="7"/>
  <c r="Q99" i="7"/>
  <c r="H99" i="7" s="1"/>
  <c r="Q98" i="7"/>
  <c r="Q97" i="7"/>
  <c r="Q96" i="7"/>
  <c r="Q105" i="8"/>
  <c r="Q104" i="8"/>
  <c r="Q103" i="8"/>
  <c r="Q102" i="8"/>
  <c r="Q101" i="8"/>
  <c r="Q100" i="8"/>
  <c r="Q99" i="8"/>
  <c r="Q98" i="8"/>
  <c r="Q97" i="8"/>
  <c r="H97" i="8" s="1"/>
  <c r="Q96" i="8"/>
  <c r="Q105" i="9"/>
  <c r="Q104" i="9"/>
  <c r="Q103" i="9"/>
  <c r="H103" i="9" s="1"/>
  <c r="Q102" i="9"/>
  <c r="Q101" i="9"/>
  <c r="Q100" i="9"/>
  <c r="Q99" i="9"/>
  <c r="H99" i="9" s="1"/>
  <c r="Q98" i="9"/>
  <c r="Q97" i="9"/>
  <c r="Q96" i="9"/>
  <c r="Q105" i="10"/>
  <c r="H105" i="10" s="1"/>
  <c r="Q104" i="10"/>
  <c r="R104" i="10" s="1"/>
  <c r="Q103" i="10"/>
  <c r="Q102" i="10"/>
  <c r="Q101" i="10"/>
  <c r="H101" i="10" s="1"/>
  <c r="Q100" i="10"/>
  <c r="Q99" i="10"/>
  <c r="Q98" i="10"/>
  <c r="Q97" i="10"/>
  <c r="Q96" i="10"/>
  <c r="Q105" i="11"/>
  <c r="Q104" i="11"/>
  <c r="Q103" i="11"/>
  <c r="H103" i="11" s="1"/>
  <c r="Q102" i="11"/>
  <c r="Q101" i="11"/>
  <c r="Q100" i="11"/>
  <c r="Q99" i="11"/>
  <c r="H99" i="11" s="1"/>
  <c r="Q98" i="11"/>
  <c r="Q97" i="11"/>
  <c r="Q96" i="11"/>
  <c r="Q105" i="12"/>
  <c r="H105" i="12" s="1"/>
  <c r="Q104" i="12"/>
  <c r="Q103" i="12"/>
  <c r="Q102" i="12"/>
  <c r="Q101" i="12"/>
  <c r="H101" i="12" s="1"/>
  <c r="Q100" i="12"/>
  <c r="Q99" i="12"/>
  <c r="Q98" i="12"/>
  <c r="Q97" i="12"/>
  <c r="H97" i="12" s="1"/>
  <c r="Q96" i="12"/>
  <c r="Q104" i="13"/>
  <c r="Q103" i="13"/>
  <c r="H103" i="13" s="1"/>
  <c r="Q102" i="13"/>
  <c r="Q101" i="13"/>
  <c r="Q100" i="13"/>
  <c r="Q99" i="13"/>
  <c r="H99" i="13" s="1"/>
  <c r="Q98" i="13"/>
  <c r="Q97" i="13"/>
  <c r="Q96" i="13"/>
  <c r="Q105" i="14"/>
  <c r="Q104" i="14"/>
  <c r="Q103" i="14"/>
  <c r="Q102" i="14"/>
  <c r="Q101" i="14"/>
  <c r="H101" i="14" s="1"/>
  <c r="Q100" i="14"/>
  <c r="Q99" i="14"/>
  <c r="Q98" i="14"/>
  <c r="Q97" i="14"/>
  <c r="H97" i="14" s="1"/>
  <c r="Q96" i="14"/>
  <c r="Q94" i="15"/>
  <c r="H94" i="15" s="1"/>
  <c r="Q93" i="15"/>
  <c r="H93" i="15" s="1"/>
  <c r="Q92" i="15"/>
  <c r="H92" i="15" s="1"/>
  <c r="Q91" i="15"/>
  <c r="H91" i="15" s="1"/>
  <c r="Q90" i="15"/>
  <c r="H90" i="15" s="1"/>
  <c r="Q89" i="15"/>
  <c r="Q88" i="15"/>
  <c r="H88" i="15" s="1"/>
  <c r="Q87" i="15"/>
  <c r="Q86" i="15"/>
  <c r="Q85" i="15"/>
  <c r="Q94" i="16"/>
  <c r="Q93" i="16"/>
  <c r="Q92" i="16"/>
  <c r="Q91" i="16"/>
  <c r="Q90" i="16"/>
  <c r="H90" i="16" s="1"/>
  <c r="Q89" i="16"/>
  <c r="Q88" i="16"/>
  <c r="Q87" i="16"/>
  <c r="Q86" i="16"/>
  <c r="H86" i="16" s="1"/>
  <c r="Q85" i="16"/>
  <c r="Q94" i="2"/>
  <c r="Q93" i="2"/>
  <c r="Q92" i="2"/>
  <c r="H92" i="2" s="1"/>
  <c r="Q91" i="2"/>
  <c r="Q90" i="2"/>
  <c r="Q89" i="2"/>
  <c r="Q88" i="2"/>
  <c r="Q87" i="2"/>
  <c r="Q86" i="2"/>
  <c r="Q85" i="2"/>
  <c r="Q94" i="6"/>
  <c r="Q93" i="6"/>
  <c r="Q92" i="6"/>
  <c r="Q91" i="6"/>
  <c r="Q90" i="6"/>
  <c r="H90" i="6" s="1"/>
  <c r="Q89" i="6"/>
  <c r="Q88" i="6"/>
  <c r="Q87" i="6"/>
  <c r="Q86" i="6"/>
  <c r="H86" i="6" s="1"/>
  <c r="Q85" i="6"/>
  <c r="Q94" i="7"/>
  <c r="Q93" i="7"/>
  <c r="Q92" i="7"/>
  <c r="Q91" i="7"/>
  <c r="Q90" i="7"/>
  <c r="Q89" i="7"/>
  <c r="Q88" i="7"/>
  <c r="H88" i="7" s="1"/>
  <c r="Q87" i="7"/>
  <c r="Q86" i="7"/>
  <c r="Q85" i="7"/>
  <c r="Q94" i="8"/>
  <c r="H94" i="8" s="1"/>
  <c r="Q93" i="8"/>
  <c r="Q92" i="8"/>
  <c r="Q91" i="8"/>
  <c r="Q90" i="8"/>
  <c r="H90" i="8" s="1"/>
  <c r="Q89" i="8"/>
  <c r="Q88" i="8"/>
  <c r="Q87" i="8"/>
  <c r="Q86" i="8"/>
  <c r="Q85" i="8"/>
  <c r="Q94" i="9"/>
  <c r="Q93" i="9"/>
  <c r="Q92" i="9"/>
  <c r="Q91" i="9"/>
  <c r="Q90" i="9"/>
  <c r="Q89" i="9"/>
  <c r="Q88" i="9"/>
  <c r="Q87" i="9"/>
  <c r="Q86" i="9"/>
  <c r="Q85" i="9"/>
  <c r="Q94" i="10"/>
  <c r="H94" i="10" s="1"/>
  <c r="Q93" i="10"/>
  <c r="Q92" i="10"/>
  <c r="Q91" i="10"/>
  <c r="Q90" i="10"/>
  <c r="Q89" i="10"/>
  <c r="Q88" i="10"/>
  <c r="Q87" i="10"/>
  <c r="Q86" i="10"/>
  <c r="H86" i="10" s="1"/>
  <c r="Q85" i="10"/>
  <c r="Q94" i="11"/>
  <c r="Q93" i="11"/>
  <c r="Q92" i="11"/>
  <c r="Q91" i="11"/>
  <c r="Q90" i="11"/>
  <c r="Q89" i="11"/>
  <c r="Q88" i="11"/>
  <c r="H88" i="11" s="1"/>
  <c r="Q87" i="11"/>
  <c r="Q86" i="11"/>
  <c r="Q85" i="11"/>
  <c r="Q94" i="12"/>
  <c r="Q92" i="12"/>
  <c r="Q91" i="12"/>
  <c r="Q90" i="12"/>
  <c r="Q89" i="12"/>
  <c r="Q88" i="12"/>
  <c r="Q87" i="12"/>
  <c r="Q86" i="12"/>
  <c r="Q85" i="12"/>
  <c r="Q94" i="13"/>
  <c r="Q93" i="13"/>
  <c r="Q92" i="13"/>
  <c r="H92" i="13" s="1"/>
  <c r="Q91" i="13"/>
  <c r="Q90" i="13"/>
  <c r="Q89" i="13"/>
  <c r="Q88" i="13"/>
  <c r="Q87" i="13"/>
  <c r="Q86" i="13"/>
  <c r="Q85" i="13"/>
  <c r="Q94" i="14"/>
  <c r="H94" i="14" s="1"/>
  <c r="Q93" i="14"/>
  <c r="Q92" i="14"/>
  <c r="Q91" i="14"/>
  <c r="Q90" i="14"/>
  <c r="Q89" i="14"/>
  <c r="Q88" i="14"/>
  <c r="Q87" i="14"/>
  <c r="Q86" i="14"/>
  <c r="H86" i="14" s="1"/>
  <c r="Q85" i="14"/>
  <c r="Q83" i="15"/>
  <c r="H83" i="15" s="1"/>
  <c r="Q82" i="15"/>
  <c r="H82" i="15" s="1"/>
  <c r="Q81" i="15"/>
  <c r="H81" i="15" s="1"/>
  <c r="Q80" i="15"/>
  <c r="H80" i="15" s="1"/>
  <c r="Q79" i="15"/>
  <c r="H79" i="15" s="1"/>
  <c r="Q78" i="15"/>
  <c r="H78" i="15" s="1"/>
  <c r="Q77" i="15"/>
  <c r="H77" i="15" s="1"/>
  <c r="Q76" i="15"/>
  <c r="H76" i="15" s="1"/>
  <c r="Q75" i="15"/>
  <c r="H75" i="15" s="1"/>
  <c r="Q74" i="15"/>
  <c r="H74" i="15" s="1"/>
  <c r="Q83" i="16"/>
  <c r="H83" i="16" s="1"/>
  <c r="Q82" i="16"/>
  <c r="Q81" i="16"/>
  <c r="Q80" i="16"/>
  <c r="Q79" i="16"/>
  <c r="Q78" i="16"/>
  <c r="Q77" i="16"/>
  <c r="Q76" i="16"/>
  <c r="Q75" i="16"/>
  <c r="H75" i="16" s="1"/>
  <c r="Q74" i="16"/>
  <c r="Q83" i="2"/>
  <c r="H83" i="2" s="1"/>
  <c r="Q82" i="2"/>
  <c r="Q81" i="2"/>
  <c r="H81" i="2" s="1"/>
  <c r="Q80" i="2"/>
  <c r="Q79" i="2"/>
  <c r="H79" i="2" s="1"/>
  <c r="Q78" i="2"/>
  <c r="Q77" i="2"/>
  <c r="H77" i="2" s="1"/>
  <c r="Q76" i="2"/>
  <c r="Q75" i="2"/>
  <c r="H75" i="2" s="1"/>
  <c r="Q74" i="2"/>
  <c r="Q83" i="6"/>
  <c r="Q82" i="6"/>
  <c r="Q81" i="6"/>
  <c r="Q80" i="6"/>
  <c r="Q79" i="6"/>
  <c r="H79" i="6" s="1"/>
  <c r="Q78" i="6"/>
  <c r="Q77" i="6"/>
  <c r="H77" i="6" s="1"/>
  <c r="Q76" i="6"/>
  <c r="Q75" i="6"/>
  <c r="Q74" i="6"/>
  <c r="Q83" i="7"/>
  <c r="H83" i="7" s="1"/>
  <c r="Q82" i="7"/>
  <c r="Q81" i="7"/>
  <c r="H81" i="7" s="1"/>
  <c r="Q80" i="7"/>
  <c r="Q79" i="7"/>
  <c r="Q78" i="7"/>
  <c r="Q77" i="7"/>
  <c r="Q76" i="7"/>
  <c r="Q75" i="7"/>
  <c r="Q74" i="7"/>
  <c r="Q83" i="8"/>
  <c r="H83" i="8" s="1"/>
  <c r="Q82" i="8"/>
  <c r="Q81" i="8"/>
  <c r="H81" i="8" s="1"/>
  <c r="Q80" i="8"/>
  <c r="Q79" i="8"/>
  <c r="H79" i="8" s="1"/>
  <c r="Q78" i="8"/>
  <c r="Q77" i="8"/>
  <c r="H77" i="8" s="1"/>
  <c r="Q76" i="8"/>
  <c r="Q75" i="8"/>
  <c r="H75" i="8" s="1"/>
  <c r="Q74" i="8"/>
  <c r="Q83" i="9"/>
  <c r="H83" i="9" s="1"/>
  <c r="Q82" i="9"/>
  <c r="Q81" i="9"/>
  <c r="Q80" i="9"/>
  <c r="Q79" i="9"/>
  <c r="Q78" i="9"/>
  <c r="Q77" i="9"/>
  <c r="H77" i="9" s="1"/>
  <c r="Q76" i="9"/>
  <c r="Q75" i="9"/>
  <c r="H75" i="9" s="1"/>
  <c r="Q74" i="9"/>
  <c r="Q83" i="10"/>
  <c r="Q82" i="10"/>
  <c r="Q81" i="10"/>
  <c r="H81" i="10" s="1"/>
  <c r="Q80" i="10"/>
  <c r="Q79" i="10"/>
  <c r="H79" i="10" s="1"/>
  <c r="Q78" i="10"/>
  <c r="Q77" i="10"/>
  <c r="Q76" i="10"/>
  <c r="Q75" i="10"/>
  <c r="Q74" i="10"/>
  <c r="Q83" i="11"/>
  <c r="Q82" i="11"/>
  <c r="Q81" i="11"/>
  <c r="H81" i="11" s="1"/>
  <c r="Q80" i="11"/>
  <c r="Q78" i="11"/>
  <c r="Q77" i="11"/>
  <c r="H77" i="11" s="1"/>
  <c r="Q76" i="11"/>
  <c r="Q75" i="11"/>
  <c r="H75" i="11" s="1"/>
  <c r="Q74" i="11"/>
  <c r="Q83" i="12"/>
  <c r="H83" i="12" s="1"/>
  <c r="Q82" i="12"/>
  <c r="Q81" i="12"/>
  <c r="H81" i="12" s="1"/>
  <c r="Q80" i="12"/>
  <c r="Q79" i="12"/>
  <c r="Q78" i="12"/>
  <c r="Q77" i="12"/>
  <c r="Q76" i="12"/>
  <c r="Q75" i="12"/>
  <c r="H75" i="12" s="1"/>
  <c r="Q74" i="12"/>
  <c r="Q83" i="13"/>
  <c r="H83" i="13" s="1"/>
  <c r="Q82" i="13"/>
  <c r="Q81" i="13"/>
  <c r="Q80" i="13"/>
  <c r="Q79" i="13"/>
  <c r="H79" i="13" s="1"/>
  <c r="Q78" i="13"/>
  <c r="Q77" i="13"/>
  <c r="H77" i="13" s="1"/>
  <c r="Q76" i="13"/>
  <c r="Q75" i="13"/>
  <c r="Q74" i="13"/>
  <c r="Q83" i="14"/>
  <c r="Q82" i="14"/>
  <c r="Q81" i="14"/>
  <c r="Q80" i="14"/>
  <c r="Q79" i="14"/>
  <c r="H79" i="14" s="1"/>
  <c r="Q78" i="14"/>
  <c r="Q77" i="14"/>
  <c r="H77" i="14" s="1"/>
  <c r="Q76" i="14"/>
  <c r="Q75" i="14"/>
  <c r="H75" i="14" s="1"/>
  <c r="Q74" i="14"/>
  <c r="Q72" i="15"/>
  <c r="H72" i="15" s="1"/>
  <c r="Q71" i="15"/>
  <c r="H71" i="15" s="1"/>
  <c r="Q70" i="15"/>
  <c r="H70" i="15" s="1"/>
  <c r="Q69" i="15"/>
  <c r="H69" i="15" s="1"/>
  <c r="Q68" i="15"/>
  <c r="H68" i="15" s="1"/>
  <c r="Q67" i="15"/>
  <c r="Q66" i="15"/>
  <c r="Q65" i="15"/>
  <c r="Q64" i="15"/>
  <c r="Q63" i="15"/>
  <c r="Q72" i="16"/>
  <c r="Q71" i="16"/>
  <c r="Q70" i="16"/>
  <c r="Q69" i="16"/>
  <c r="Q68" i="16"/>
  <c r="H68" i="16" s="1"/>
  <c r="Q67" i="16"/>
  <c r="Q66" i="16"/>
  <c r="Q65" i="16"/>
  <c r="Q64" i="16"/>
  <c r="H64" i="16" s="1"/>
  <c r="Q63" i="16"/>
  <c r="Q72" i="2"/>
  <c r="Q71" i="2"/>
  <c r="H71" i="2" s="1"/>
  <c r="Q70" i="2"/>
  <c r="H70" i="2" s="1"/>
  <c r="Q69" i="2"/>
  <c r="Q68" i="2"/>
  <c r="Q67" i="2"/>
  <c r="H67" i="2" s="1"/>
  <c r="Q66" i="2"/>
  <c r="Q65" i="2"/>
  <c r="Q64" i="2"/>
  <c r="Q63" i="2"/>
  <c r="H63" i="2" s="1"/>
  <c r="Q72" i="6"/>
  <c r="H72" i="6" s="1"/>
  <c r="Q71" i="6"/>
  <c r="Q70" i="6"/>
  <c r="Q69" i="6"/>
  <c r="Q68" i="6"/>
  <c r="H68" i="6" s="1"/>
  <c r="Q67" i="6"/>
  <c r="Q66" i="6"/>
  <c r="Q65" i="6"/>
  <c r="H65" i="6" s="1"/>
  <c r="Q64" i="6"/>
  <c r="H64" i="6" s="1"/>
  <c r="Q63" i="6"/>
  <c r="Q72" i="7"/>
  <c r="Q71" i="7"/>
  <c r="H71" i="7" s="1"/>
  <c r="Q70" i="7"/>
  <c r="Q69" i="7"/>
  <c r="Q68" i="7"/>
  <c r="Q67" i="7"/>
  <c r="Q66" i="7"/>
  <c r="H66" i="7" s="1"/>
  <c r="Q65" i="7"/>
  <c r="Q64" i="7"/>
  <c r="Q63" i="7"/>
  <c r="Q72" i="8"/>
  <c r="H72" i="8" s="1"/>
  <c r="Q71" i="8"/>
  <c r="Q70" i="8"/>
  <c r="Q69" i="8"/>
  <c r="H69" i="8" s="1"/>
  <c r="Q68" i="8"/>
  <c r="H68" i="8" s="1"/>
  <c r="Q67" i="8"/>
  <c r="Q66" i="8"/>
  <c r="Q65" i="8"/>
  <c r="H65" i="8" s="1"/>
  <c r="Q64" i="8"/>
  <c r="Q63" i="8"/>
  <c r="Q72" i="9"/>
  <c r="Q71" i="9"/>
  <c r="H71" i="9" s="1"/>
  <c r="Q70" i="9"/>
  <c r="H70" i="9" s="1"/>
  <c r="Q69" i="9"/>
  <c r="Q68" i="9"/>
  <c r="Q67" i="9"/>
  <c r="Q66" i="9"/>
  <c r="Q65" i="9"/>
  <c r="Q64" i="9"/>
  <c r="Q63" i="9"/>
  <c r="H63" i="9" s="1"/>
  <c r="Q72" i="10"/>
  <c r="Q71" i="10"/>
  <c r="Q70" i="10"/>
  <c r="Q69" i="10"/>
  <c r="Q68" i="10"/>
  <c r="Q67" i="10"/>
  <c r="Q66" i="10"/>
  <c r="Q65" i="10"/>
  <c r="H65" i="10" s="1"/>
  <c r="Q64" i="10"/>
  <c r="Q72" i="11"/>
  <c r="Q71" i="11"/>
  <c r="Q70" i="11"/>
  <c r="Q69" i="11"/>
  <c r="Q68" i="11"/>
  <c r="Q67" i="11"/>
  <c r="H67" i="11" s="1"/>
  <c r="Q66" i="11"/>
  <c r="Q65" i="11"/>
  <c r="Q64" i="11"/>
  <c r="Q63" i="11"/>
  <c r="Q72" i="12"/>
  <c r="Q71" i="12"/>
  <c r="Q70" i="12"/>
  <c r="Q69" i="12"/>
  <c r="Q68" i="12"/>
  <c r="Q67" i="12"/>
  <c r="Q66" i="12"/>
  <c r="Q65" i="12"/>
  <c r="Q64" i="12"/>
  <c r="Q63" i="12"/>
  <c r="Q72" i="13"/>
  <c r="Q71" i="13"/>
  <c r="H71" i="13" s="1"/>
  <c r="Q70" i="13"/>
  <c r="Q69" i="13"/>
  <c r="Q68" i="13"/>
  <c r="Q67" i="13"/>
  <c r="Q66" i="13"/>
  <c r="Q65" i="13"/>
  <c r="Q64" i="13"/>
  <c r="Q63" i="13"/>
  <c r="H63" i="13" s="1"/>
  <c r="Q72" i="14"/>
  <c r="Q71" i="14"/>
  <c r="Q70" i="14"/>
  <c r="Q69" i="14"/>
  <c r="Q68" i="14"/>
  <c r="Q67" i="14"/>
  <c r="Q66" i="14"/>
  <c r="Q65" i="14"/>
  <c r="H65" i="14" s="1"/>
  <c r="Q64" i="14"/>
  <c r="Q63" i="14"/>
  <c r="Q61" i="15"/>
  <c r="H61" i="15" s="1"/>
  <c r="Q60" i="15"/>
  <c r="H60" i="15" s="1"/>
  <c r="Q59" i="15"/>
  <c r="H59" i="15" s="1"/>
  <c r="Q58" i="15"/>
  <c r="H58" i="15" s="1"/>
  <c r="Q57" i="15"/>
  <c r="H57" i="15" s="1"/>
  <c r="Q56" i="15"/>
  <c r="R56" i="15" s="1"/>
  <c r="Q55" i="15"/>
  <c r="H55" i="15" s="1"/>
  <c r="Q54" i="15"/>
  <c r="Q53" i="15"/>
  <c r="Q52" i="15"/>
  <c r="Q61" i="16"/>
  <c r="H61" i="16" s="1"/>
  <c r="Q60" i="16"/>
  <c r="Q59" i="16"/>
  <c r="Q58" i="16"/>
  <c r="Q57" i="16"/>
  <c r="H57" i="16" s="1"/>
  <c r="Q56" i="16"/>
  <c r="Q55" i="16"/>
  <c r="Q54" i="16"/>
  <c r="Q53" i="16"/>
  <c r="Q52" i="16"/>
  <c r="Q61" i="2"/>
  <c r="Q60" i="2"/>
  <c r="Q59" i="2"/>
  <c r="Q58" i="2"/>
  <c r="Q57" i="2"/>
  <c r="Q56" i="2"/>
  <c r="Q55" i="2"/>
  <c r="H55" i="2" s="1"/>
  <c r="Q54" i="2"/>
  <c r="Q53" i="2"/>
  <c r="Q52" i="2"/>
  <c r="Q61" i="6"/>
  <c r="H61" i="6" s="1"/>
  <c r="Q60" i="6"/>
  <c r="Q59" i="6"/>
  <c r="Q58" i="6"/>
  <c r="Q57" i="6"/>
  <c r="H57" i="6" s="1"/>
  <c r="Q56" i="6"/>
  <c r="Q55" i="6"/>
  <c r="Q54" i="6"/>
  <c r="R54" i="6" s="1"/>
  <c r="Q53" i="6"/>
  <c r="Q52" i="6"/>
  <c r="Q61" i="7"/>
  <c r="Q60" i="7"/>
  <c r="Q59" i="7"/>
  <c r="H59" i="7" s="1"/>
  <c r="Q58" i="7"/>
  <c r="Q57" i="7"/>
  <c r="Q56" i="7"/>
  <c r="Q55" i="7"/>
  <c r="H55" i="7" s="1"/>
  <c r="Q54" i="7"/>
  <c r="Q53" i="7"/>
  <c r="Q52" i="7"/>
  <c r="Q61" i="8"/>
  <c r="Q60" i="8"/>
  <c r="Q59" i="8"/>
  <c r="Q58" i="8"/>
  <c r="Q57" i="8"/>
  <c r="Q56" i="8"/>
  <c r="Q55" i="8"/>
  <c r="Q54" i="8"/>
  <c r="Q53" i="8"/>
  <c r="H53" i="8" s="1"/>
  <c r="Q52" i="8"/>
  <c r="Q61" i="9"/>
  <c r="Q60" i="9"/>
  <c r="Q59" i="9"/>
  <c r="H59" i="9" s="1"/>
  <c r="Q58" i="9"/>
  <c r="Q57" i="9"/>
  <c r="Q56" i="9"/>
  <c r="Q55" i="9"/>
  <c r="H55" i="9" s="1"/>
  <c r="Q54" i="9"/>
  <c r="Q53" i="9"/>
  <c r="Q52" i="9"/>
  <c r="R52" i="9" s="1"/>
  <c r="Q61" i="10"/>
  <c r="H61" i="10" s="1"/>
  <c r="Q60" i="10"/>
  <c r="Q59" i="10"/>
  <c r="Q58" i="10"/>
  <c r="Q57" i="10"/>
  <c r="H57" i="10" s="1"/>
  <c r="Q56" i="10"/>
  <c r="Q55" i="10"/>
  <c r="Q54" i="10"/>
  <c r="Q53" i="10"/>
  <c r="H53" i="10" s="1"/>
  <c r="Q52" i="10"/>
  <c r="Q61" i="11"/>
  <c r="Q60" i="11"/>
  <c r="Q59" i="11"/>
  <c r="Q58" i="11"/>
  <c r="Q57" i="11"/>
  <c r="Q56" i="11"/>
  <c r="R56" i="11" s="1"/>
  <c r="Q55" i="11"/>
  <c r="H55" i="11" s="1"/>
  <c r="Q54" i="11"/>
  <c r="Q53" i="11"/>
  <c r="Q52" i="11"/>
  <c r="Q61" i="12"/>
  <c r="H61" i="12" s="1"/>
  <c r="Q60" i="12"/>
  <c r="Q59" i="12"/>
  <c r="Q58" i="12"/>
  <c r="Q57" i="12"/>
  <c r="H57" i="12" s="1"/>
  <c r="Q56" i="12"/>
  <c r="Q55" i="12"/>
  <c r="Q54" i="12"/>
  <c r="Q53" i="12"/>
  <c r="H53" i="12" s="1"/>
  <c r="Q52" i="12"/>
  <c r="Q61" i="13"/>
  <c r="Q60" i="13"/>
  <c r="Q59" i="13"/>
  <c r="H59" i="13" s="1"/>
  <c r="Q58" i="13"/>
  <c r="Q57" i="13"/>
  <c r="Q56" i="13"/>
  <c r="Q55" i="13"/>
  <c r="H55" i="13" s="1"/>
  <c r="Q54" i="13"/>
  <c r="Q53" i="13"/>
  <c r="Q52" i="13"/>
  <c r="Q61" i="14"/>
  <c r="H61" i="14" s="1"/>
  <c r="Q60" i="14"/>
  <c r="Q59" i="14"/>
  <c r="Q58" i="14"/>
  <c r="Q57" i="14"/>
  <c r="Q56" i="14"/>
  <c r="Q55" i="14"/>
  <c r="Q50" i="15"/>
  <c r="H50" i="15" s="1"/>
  <c r="Q49" i="15"/>
  <c r="H49" i="15" s="1"/>
  <c r="Q48" i="15"/>
  <c r="H48" i="15" s="1"/>
  <c r="Q47" i="15"/>
  <c r="H47" i="15" s="1"/>
  <c r="Q46" i="15"/>
  <c r="H46" i="15" s="1"/>
  <c r="Q45" i="15"/>
  <c r="H45" i="15" s="1"/>
  <c r="Q44" i="15"/>
  <c r="H44" i="15" s="1"/>
  <c r="Q43" i="15"/>
  <c r="H43" i="15" s="1"/>
  <c r="Q42" i="15"/>
  <c r="H42" i="15" s="1"/>
  <c r="Q41" i="15"/>
  <c r="H41" i="15" s="1"/>
  <c r="Q50" i="16"/>
  <c r="H50" i="16" s="1"/>
  <c r="Q49" i="16"/>
  <c r="Q48" i="16"/>
  <c r="H48" i="16" s="1"/>
  <c r="Q47" i="16"/>
  <c r="Q46" i="16"/>
  <c r="H46" i="16" s="1"/>
  <c r="Q45" i="16"/>
  <c r="Q44" i="16"/>
  <c r="Q43" i="16"/>
  <c r="Q42" i="16"/>
  <c r="H42" i="16" s="1"/>
  <c r="Q41" i="16"/>
  <c r="Q50" i="2"/>
  <c r="H50" i="2" s="1"/>
  <c r="Q49" i="2"/>
  <c r="Q48" i="2"/>
  <c r="H48" i="2" s="1"/>
  <c r="Q47" i="2"/>
  <c r="Q46" i="2"/>
  <c r="H46" i="2" s="1"/>
  <c r="Q45" i="2"/>
  <c r="Q44" i="2"/>
  <c r="H44" i="2" s="1"/>
  <c r="Q43" i="2"/>
  <c r="Q42" i="2"/>
  <c r="H42" i="2" s="1"/>
  <c r="Q41" i="2"/>
  <c r="Q50" i="6"/>
  <c r="H50" i="6" s="1"/>
  <c r="Q49" i="6"/>
  <c r="Q48" i="6"/>
  <c r="Q47" i="6"/>
  <c r="Q46" i="6"/>
  <c r="H46" i="6" s="1"/>
  <c r="Q45" i="6"/>
  <c r="Q44" i="6"/>
  <c r="H44" i="6" s="1"/>
  <c r="Q43" i="6"/>
  <c r="Q42" i="6"/>
  <c r="H42" i="6" s="1"/>
  <c r="Q41" i="6"/>
  <c r="Q50" i="7"/>
  <c r="H50" i="7" s="1"/>
  <c r="Q49" i="7"/>
  <c r="Q48" i="7"/>
  <c r="H48" i="7" s="1"/>
  <c r="Q47" i="7"/>
  <c r="Q46" i="7"/>
  <c r="H46" i="7" s="1"/>
  <c r="Q45" i="7"/>
  <c r="R45" i="7" s="1"/>
  <c r="Q44" i="7"/>
  <c r="H44" i="7" s="1"/>
  <c r="Q43" i="7"/>
  <c r="Q42" i="7"/>
  <c r="Q41" i="7"/>
  <c r="Q50" i="8"/>
  <c r="H50" i="8" s="1"/>
  <c r="Q49" i="8"/>
  <c r="Q48" i="8"/>
  <c r="H48" i="8" s="1"/>
  <c r="Q47" i="8"/>
  <c r="Q46" i="8"/>
  <c r="H46" i="8" s="1"/>
  <c r="Q45" i="8"/>
  <c r="Q44" i="8"/>
  <c r="H44" i="8" s="1"/>
  <c r="Q43" i="8"/>
  <c r="Q42" i="8"/>
  <c r="H42" i="8" s="1"/>
  <c r="Q41" i="8"/>
  <c r="Q50" i="9"/>
  <c r="H50" i="9" s="1"/>
  <c r="Q49" i="9"/>
  <c r="Q48" i="9"/>
  <c r="H48" i="9" s="1"/>
  <c r="Q47" i="9"/>
  <c r="Q46" i="9"/>
  <c r="Q45" i="9"/>
  <c r="Q44" i="9"/>
  <c r="H44" i="9" s="1"/>
  <c r="Q43" i="9"/>
  <c r="Q42" i="9"/>
  <c r="H42" i="9" s="1"/>
  <c r="Q41" i="9"/>
  <c r="Q50" i="10"/>
  <c r="H50" i="10" s="1"/>
  <c r="Q49" i="10"/>
  <c r="Q48" i="10"/>
  <c r="H48" i="10" s="1"/>
  <c r="Q47" i="10"/>
  <c r="Q46" i="10"/>
  <c r="H46" i="10" s="1"/>
  <c r="Q45" i="10"/>
  <c r="Q44" i="10"/>
  <c r="H44" i="10" s="1"/>
  <c r="Q43" i="10"/>
  <c r="R43" i="10" s="1"/>
  <c r="Q42" i="10"/>
  <c r="H42" i="10" s="1"/>
  <c r="Q41" i="10"/>
  <c r="Q50" i="11"/>
  <c r="Q49" i="11"/>
  <c r="Q48" i="11"/>
  <c r="H48" i="11" s="1"/>
  <c r="Q47" i="11"/>
  <c r="Q46" i="11"/>
  <c r="H46" i="11" s="1"/>
  <c r="Q45" i="11"/>
  <c r="Q44" i="11"/>
  <c r="H44" i="11" s="1"/>
  <c r="Q43" i="11"/>
  <c r="Q42" i="11"/>
  <c r="H42" i="11" s="1"/>
  <c r="Q41" i="11"/>
  <c r="Q50" i="12"/>
  <c r="H50" i="12" s="1"/>
  <c r="Q49" i="12"/>
  <c r="Q48" i="12"/>
  <c r="H48" i="12" s="1"/>
  <c r="Q47" i="12"/>
  <c r="Q46" i="12"/>
  <c r="H46" i="12" s="1"/>
  <c r="Q45" i="12"/>
  <c r="Q44" i="12"/>
  <c r="Q43" i="12"/>
  <c r="Q42" i="12"/>
  <c r="H42" i="12" s="1"/>
  <c r="Q41" i="12"/>
  <c r="Q50" i="13"/>
  <c r="H50" i="13" s="1"/>
  <c r="Q49" i="13"/>
  <c r="Q48" i="13"/>
  <c r="H48" i="13" s="1"/>
  <c r="Q47" i="13"/>
  <c r="Q46" i="13"/>
  <c r="H46" i="13" s="1"/>
  <c r="Q45" i="13"/>
  <c r="Q44" i="13"/>
  <c r="H44" i="13" s="1"/>
  <c r="Q43" i="13"/>
  <c r="Q42" i="13"/>
  <c r="H42" i="13" s="1"/>
  <c r="Q41" i="13"/>
  <c r="Q50" i="14"/>
  <c r="H50" i="14" s="1"/>
  <c r="Q49" i="14"/>
  <c r="Q48" i="14"/>
  <c r="Q47" i="14"/>
  <c r="Q46" i="14"/>
  <c r="H46" i="14" s="1"/>
  <c r="Q45" i="14"/>
  <c r="Q44" i="14"/>
  <c r="H44" i="14" s="1"/>
  <c r="Q39" i="15"/>
  <c r="H39" i="15" s="1"/>
  <c r="Q38" i="15"/>
  <c r="H38" i="15" s="1"/>
  <c r="Q37" i="15"/>
  <c r="H37" i="15" s="1"/>
  <c r="Q36" i="15"/>
  <c r="H36" i="15" s="1"/>
  <c r="Q35" i="15"/>
  <c r="H35" i="15" s="1"/>
  <c r="Q34" i="15"/>
  <c r="H34" i="15" s="1"/>
  <c r="Q33" i="15"/>
  <c r="H33" i="15" s="1"/>
  <c r="Q32" i="15"/>
  <c r="H32" i="15" s="1"/>
  <c r="Q31" i="15"/>
  <c r="H31" i="15" s="1"/>
  <c r="Q30" i="15"/>
  <c r="Q39" i="16"/>
  <c r="Q38" i="16"/>
  <c r="Q37" i="16"/>
  <c r="H37" i="16" s="1"/>
  <c r="Q36" i="16"/>
  <c r="Q35" i="16"/>
  <c r="H35" i="16" s="1"/>
  <c r="Q34" i="16"/>
  <c r="Q33" i="16"/>
  <c r="H33" i="16" s="1"/>
  <c r="Q32" i="16"/>
  <c r="Q31" i="16"/>
  <c r="H31" i="16" s="1"/>
  <c r="Q30" i="16"/>
  <c r="Q39" i="2"/>
  <c r="H39" i="2" s="1"/>
  <c r="Q38" i="2"/>
  <c r="R38" i="2" s="1"/>
  <c r="Q37" i="2"/>
  <c r="H37" i="2" s="1"/>
  <c r="Q36" i="2"/>
  <c r="Q35" i="2"/>
  <c r="H35" i="2" s="1"/>
  <c r="Q34" i="2"/>
  <c r="Q33" i="2"/>
  <c r="Q32" i="2"/>
  <c r="Q31" i="2"/>
  <c r="H31" i="2" s="1"/>
  <c r="Q30" i="2"/>
  <c r="Q39" i="6"/>
  <c r="H39" i="6" s="1"/>
  <c r="Q38" i="6"/>
  <c r="Q37" i="6"/>
  <c r="H37" i="6" s="1"/>
  <c r="Q36" i="6"/>
  <c r="Q35" i="6"/>
  <c r="H35" i="6" s="1"/>
  <c r="Q34" i="6"/>
  <c r="Q33" i="6"/>
  <c r="H33" i="6" s="1"/>
  <c r="Q32" i="6"/>
  <c r="Q31" i="6"/>
  <c r="H31" i="6" s="1"/>
  <c r="Q30" i="6"/>
  <c r="Q39" i="7"/>
  <c r="H39" i="7" s="1"/>
  <c r="Q38" i="7"/>
  <c r="Q37" i="7"/>
  <c r="Q36" i="7"/>
  <c r="Q35" i="7"/>
  <c r="H35" i="7" s="1"/>
  <c r="Q34" i="7"/>
  <c r="Q32" i="7"/>
  <c r="Q31" i="7"/>
  <c r="H31" i="7" s="1"/>
  <c r="Q30" i="7"/>
  <c r="Q39" i="8"/>
  <c r="H39" i="8" s="1"/>
  <c r="Q38" i="8"/>
  <c r="Q37" i="8"/>
  <c r="H37" i="8" s="1"/>
  <c r="Q36" i="8"/>
  <c r="Q35" i="8"/>
  <c r="H35" i="8" s="1"/>
  <c r="Q34" i="8"/>
  <c r="Q33" i="8"/>
  <c r="H33" i="8" s="1"/>
  <c r="Q32" i="8"/>
  <c r="Q31" i="8"/>
  <c r="Q30" i="8"/>
  <c r="Q39" i="9"/>
  <c r="H39" i="9" s="1"/>
  <c r="Q38" i="9"/>
  <c r="Q37" i="9"/>
  <c r="H37" i="9" s="1"/>
  <c r="Q36" i="9"/>
  <c r="R36" i="9" s="1"/>
  <c r="Q35" i="9"/>
  <c r="Q34" i="9"/>
  <c r="Q33" i="9"/>
  <c r="H33" i="9" s="1"/>
  <c r="Q32" i="9"/>
  <c r="Q31" i="9"/>
  <c r="H31" i="9" s="1"/>
  <c r="Q30" i="9"/>
  <c r="Q39" i="10"/>
  <c r="H39" i="10" s="1"/>
  <c r="Q38" i="10"/>
  <c r="Q37" i="10"/>
  <c r="H37" i="10" s="1"/>
  <c r="Q36" i="10"/>
  <c r="Q35" i="10"/>
  <c r="Q34" i="10"/>
  <c r="Q33" i="10"/>
  <c r="H33" i="10" s="1"/>
  <c r="Q32" i="10"/>
  <c r="Q31" i="10"/>
  <c r="H31" i="10" s="1"/>
  <c r="Q30" i="10"/>
  <c r="Q39" i="11"/>
  <c r="H39" i="11" s="1"/>
  <c r="Q38" i="11"/>
  <c r="Q37" i="11"/>
  <c r="H37" i="11" s="1"/>
  <c r="Q36" i="11"/>
  <c r="Q35" i="11"/>
  <c r="H35" i="11" s="1"/>
  <c r="Q34" i="11"/>
  <c r="Q33" i="11"/>
  <c r="H33" i="11" s="1"/>
  <c r="Q32" i="11"/>
  <c r="Q31" i="11"/>
  <c r="H31" i="11" s="1"/>
  <c r="Q30" i="11"/>
  <c r="Q39" i="12"/>
  <c r="Q38" i="12"/>
  <c r="Q37" i="12"/>
  <c r="H37" i="12" s="1"/>
  <c r="Q36" i="12"/>
  <c r="Q35" i="12"/>
  <c r="H35" i="12" s="1"/>
  <c r="Q34" i="12"/>
  <c r="Q33" i="12"/>
  <c r="H33" i="12" s="1"/>
  <c r="Q32" i="12"/>
  <c r="Q31" i="12"/>
  <c r="H31" i="12" s="1"/>
  <c r="Q30" i="12"/>
  <c r="Q39" i="13"/>
  <c r="H39" i="13" s="1"/>
  <c r="Q38" i="13"/>
  <c r="Q37" i="13"/>
  <c r="H37" i="13" s="1"/>
  <c r="Q36" i="13"/>
  <c r="Q35" i="13"/>
  <c r="H35" i="13" s="1"/>
  <c r="Q34" i="13"/>
  <c r="Q33" i="13"/>
  <c r="Q32" i="13"/>
  <c r="Q31" i="13"/>
  <c r="H31" i="13" s="1"/>
  <c r="Q30" i="13"/>
  <c r="Q39" i="14"/>
  <c r="H39" i="14" s="1"/>
  <c r="Q38" i="14"/>
  <c r="Q37" i="14"/>
  <c r="H37" i="14" s="1"/>
  <c r="Q36" i="14"/>
  <c r="Q35" i="14"/>
  <c r="H35" i="14" s="1"/>
  <c r="Q34" i="14"/>
  <c r="Q33" i="14"/>
  <c r="H33" i="14" s="1"/>
  <c r="Q28" i="15"/>
  <c r="H28" i="15" s="1"/>
  <c r="Q27" i="15"/>
  <c r="H27" i="15" s="1"/>
  <c r="Q26" i="15"/>
  <c r="H26" i="15" s="1"/>
  <c r="Q25" i="15"/>
  <c r="H25" i="15" s="1"/>
  <c r="Q24" i="15"/>
  <c r="H24" i="15" s="1"/>
  <c r="Q23" i="15"/>
  <c r="Q22" i="15"/>
  <c r="H22" i="15" s="1"/>
  <c r="Q21" i="15"/>
  <c r="R21" i="15" s="1"/>
  <c r="Q20" i="15"/>
  <c r="H20" i="15" s="1"/>
  <c r="Q19" i="15"/>
  <c r="Q28" i="16"/>
  <c r="H28" i="16" s="1"/>
  <c r="Q27" i="16"/>
  <c r="H27" i="16" s="1"/>
  <c r="Q26" i="16"/>
  <c r="Q25" i="16"/>
  <c r="Q24" i="16"/>
  <c r="H24" i="16" s="1"/>
  <c r="Q23" i="16"/>
  <c r="H23" i="16" s="1"/>
  <c r="Q22" i="16"/>
  <c r="Q21" i="16"/>
  <c r="Q20" i="16"/>
  <c r="H20" i="16" s="1"/>
  <c r="Q19" i="16"/>
  <c r="Q28" i="2"/>
  <c r="Q27" i="2"/>
  <c r="Q26" i="2"/>
  <c r="Q25" i="2"/>
  <c r="H25" i="2" s="1"/>
  <c r="Q24" i="2"/>
  <c r="Q23" i="2"/>
  <c r="Q22" i="2"/>
  <c r="H22" i="2" s="1"/>
  <c r="Q21" i="2"/>
  <c r="H21" i="2" s="1"/>
  <c r="Q20" i="2"/>
  <c r="Q19" i="2"/>
  <c r="R19" i="2" s="1"/>
  <c r="Q28" i="6"/>
  <c r="H28" i="6" s="1"/>
  <c r="Q27" i="6"/>
  <c r="H27" i="6" s="1"/>
  <c r="Q26" i="6"/>
  <c r="Q25" i="6"/>
  <c r="Q24" i="6"/>
  <c r="H24" i="6" s="1"/>
  <c r="Q23" i="6"/>
  <c r="Q22" i="6"/>
  <c r="Q20" i="6"/>
  <c r="Q19" i="6"/>
  <c r="H19" i="6" s="1"/>
  <c r="Q28" i="7"/>
  <c r="Q27" i="7"/>
  <c r="Q26" i="7"/>
  <c r="H26" i="7" s="1"/>
  <c r="Q25" i="7"/>
  <c r="H25" i="7" s="1"/>
  <c r="Q24" i="7"/>
  <c r="Q23" i="7"/>
  <c r="Q22" i="7"/>
  <c r="H22" i="7" s="1"/>
  <c r="Q21" i="7"/>
  <c r="H21" i="7" s="1"/>
  <c r="Q20" i="7"/>
  <c r="Q19" i="7"/>
  <c r="Q28" i="8"/>
  <c r="R28" i="8" s="1"/>
  <c r="Q27" i="8"/>
  <c r="Q26" i="8"/>
  <c r="Q25" i="8"/>
  <c r="Q24" i="8"/>
  <c r="Q23" i="8"/>
  <c r="H23" i="8" s="1"/>
  <c r="Q22" i="8"/>
  <c r="Q21" i="8"/>
  <c r="Q20" i="8"/>
  <c r="H20" i="8" s="1"/>
  <c r="Q19" i="8"/>
  <c r="H19" i="8" s="1"/>
  <c r="Q28" i="9"/>
  <c r="Q27" i="9"/>
  <c r="Q26" i="9"/>
  <c r="H26" i="9" s="1"/>
  <c r="Q25" i="9"/>
  <c r="H25" i="9" s="1"/>
  <c r="Q24" i="9"/>
  <c r="Q23" i="9"/>
  <c r="Q22" i="9"/>
  <c r="H22" i="9" s="1"/>
  <c r="Q21" i="9"/>
  <c r="Q20" i="9"/>
  <c r="Q19" i="9"/>
  <c r="Q28" i="10"/>
  <c r="Q27" i="10"/>
  <c r="H27" i="10" s="1"/>
  <c r="Q26" i="10"/>
  <c r="Q25" i="10"/>
  <c r="Q24" i="10"/>
  <c r="Q23" i="10"/>
  <c r="H23" i="10" s="1"/>
  <c r="Q22" i="10"/>
  <c r="Q21" i="10"/>
  <c r="Q20" i="10"/>
  <c r="Q19" i="10"/>
  <c r="H19" i="10" s="1"/>
  <c r="Q28" i="11"/>
  <c r="Q27" i="11"/>
  <c r="Q26" i="11"/>
  <c r="Q25" i="11"/>
  <c r="H25" i="11" s="1"/>
  <c r="Q24" i="11"/>
  <c r="Q23" i="11"/>
  <c r="Q22" i="11"/>
  <c r="Q21" i="11"/>
  <c r="H21" i="11" s="1"/>
  <c r="Q20" i="11"/>
  <c r="Q19" i="11"/>
  <c r="Q28" i="12"/>
  <c r="Q27" i="12"/>
  <c r="H27" i="12" s="1"/>
  <c r="Q26" i="12"/>
  <c r="Q25" i="12"/>
  <c r="R25" i="12" s="1"/>
  <c r="Q24" i="12"/>
  <c r="Q23" i="12"/>
  <c r="Q22" i="12"/>
  <c r="Q21" i="12"/>
  <c r="Q20" i="12"/>
  <c r="Q19" i="12"/>
  <c r="H19" i="12" s="1"/>
  <c r="Q28" i="13"/>
  <c r="Q27" i="13"/>
  <c r="Q26" i="13"/>
  <c r="Q25" i="13"/>
  <c r="H25" i="13" s="1"/>
  <c r="Q24" i="13"/>
  <c r="Q23" i="13"/>
  <c r="Q22" i="13"/>
  <c r="Q21" i="13"/>
  <c r="H21" i="13" s="1"/>
  <c r="Q20" i="13"/>
  <c r="Q19" i="13"/>
  <c r="Q28" i="14"/>
  <c r="Q27" i="14"/>
  <c r="Q26" i="14"/>
  <c r="Q25" i="14"/>
  <c r="Q24" i="14"/>
  <c r="R24" i="14" s="1"/>
  <c r="Q23" i="14"/>
  <c r="H23" i="14" s="1"/>
  <c r="Q17" i="15"/>
  <c r="Q17" i="16"/>
  <c r="Q17" i="2"/>
  <c r="Q17" i="6"/>
  <c r="Q17" i="7"/>
  <c r="Q17" i="8"/>
  <c r="Q17" i="9"/>
  <c r="Q17" i="10"/>
  <c r="Q17" i="11"/>
  <c r="Q17" i="12"/>
  <c r="Q17" i="13"/>
  <c r="Q16" i="15"/>
  <c r="Q16" i="16"/>
  <c r="Q16" i="2"/>
  <c r="Q16" i="6"/>
  <c r="Q16" i="7"/>
  <c r="Q16" i="8"/>
  <c r="Q16" i="9"/>
  <c r="Q16" i="10"/>
  <c r="Q16" i="11"/>
  <c r="Q16" i="12"/>
  <c r="Q16" i="13"/>
  <c r="Q15" i="15"/>
  <c r="Q15" i="16"/>
  <c r="Q15" i="2"/>
  <c r="Q15" i="6"/>
  <c r="Q15" i="7"/>
  <c r="Q15" i="8"/>
  <c r="Q15" i="9"/>
  <c r="Q15" i="10"/>
  <c r="Q15" i="11"/>
  <c r="Q15" i="12"/>
  <c r="Q14" i="15"/>
  <c r="Q14" i="16"/>
  <c r="Q14" i="2"/>
  <c r="Q14" i="6"/>
  <c r="Q14" i="7"/>
  <c r="Q14" i="8"/>
  <c r="Q14" i="9"/>
  <c r="Q14" i="10"/>
  <c r="Q14" i="11"/>
  <c r="Q14" i="12"/>
  <c r="Q13" i="15"/>
  <c r="Q13" i="16"/>
  <c r="Q13" i="2"/>
  <c r="Q13" i="6"/>
  <c r="Q13" i="7"/>
  <c r="Q13" i="8"/>
  <c r="Q13" i="9"/>
  <c r="Q13" i="10"/>
  <c r="Q13" i="11"/>
  <c r="Q13" i="12"/>
  <c r="Q12" i="15"/>
  <c r="H12" i="15" s="1"/>
  <c r="Q12" i="16"/>
  <c r="H12" i="16" s="1"/>
  <c r="Q12" i="2"/>
  <c r="H12" i="2" s="1"/>
  <c r="Q12" i="6"/>
  <c r="H12" i="6" s="1"/>
  <c r="Q12" i="7"/>
  <c r="H12" i="7" s="1"/>
  <c r="Q12" i="8"/>
  <c r="H12" i="8" s="1"/>
  <c r="Q12" i="9"/>
  <c r="H12" i="9" s="1"/>
  <c r="Q12" i="10"/>
  <c r="H12" i="10" s="1"/>
  <c r="Q12" i="11"/>
  <c r="H12" i="11" s="1"/>
  <c r="Q12" i="12"/>
  <c r="H12" i="12" s="1"/>
  <c r="Q11" i="2"/>
  <c r="H11" i="2" s="1"/>
  <c r="Q11" i="6"/>
  <c r="H11" i="6" s="1"/>
  <c r="Q11" i="7"/>
  <c r="H11" i="7" s="1"/>
  <c r="Q11" i="8"/>
  <c r="H11" i="8" s="1"/>
  <c r="Q11" i="9"/>
  <c r="H11" i="9" s="1"/>
  <c r="Q11" i="10"/>
  <c r="H11" i="10" s="1"/>
  <c r="Q11" i="11"/>
  <c r="H11" i="11" s="1"/>
  <c r="Q11" i="12"/>
  <c r="H11" i="12" s="1"/>
  <c r="Q10" i="2"/>
  <c r="H10" i="2" s="1"/>
  <c r="Q10" i="6"/>
  <c r="H10" i="6" s="1"/>
  <c r="Q10" i="7"/>
  <c r="H10" i="7" s="1"/>
  <c r="Q10" i="8"/>
  <c r="H10" i="8" s="1"/>
  <c r="Q10" i="9"/>
  <c r="H10" i="9" s="1"/>
  <c r="Q10" i="10"/>
  <c r="H10" i="10" s="1"/>
  <c r="Q10" i="11"/>
  <c r="H10" i="11" s="1"/>
  <c r="Q10" i="12"/>
  <c r="H10" i="12" s="1"/>
  <c r="Q9" i="2"/>
  <c r="H9" i="2" s="1"/>
  <c r="Q9" i="6"/>
  <c r="H9" i="6" s="1"/>
  <c r="Q9" i="7"/>
  <c r="H9" i="7" s="1"/>
  <c r="Q9" i="8"/>
  <c r="H9" i="8" s="1"/>
  <c r="Q9" i="9"/>
  <c r="H9" i="9" s="1"/>
  <c r="Q9" i="10"/>
  <c r="H9" i="10" s="1"/>
  <c r="Q9" i="11"/>
  <c r="H9" i="11" s="1"/>
  <c r="Q9" i="12"/>
  <c r="H9" i="12" s="1"/>
  <c r="R299" i="12" l="1"/>
  <c r="R83" i="8"/>
  <c r="R83" i="13"/>
  <c r="R119" i="10"/>
  <c r="R46" i="12"/>
  <c r="R167" i="10"/>
  <c r="R48" i="9"/>
  <c r="R72" i="6"/>
  <c r="R240" i="8"/>
  <c r="R65" i="6"/>
  <c r="R77" i="8"/>
  <c r="R138" i="8"/>
  <c r="R187" i="9"/>
  <c r="R53" i="8"/>
  <c r="R78" i="15"/>
  <c r="R86" i="10"/>
  <c r="R132" i="15"/>
  <c r="R31" i="10"/>
  <c r="R57" i="16"/>
  <c r="R90" i="6"/>
  <c r="R152" i="16"/>
  <c r="R259" i="6"/>
  <c r="R50" i="6"/>
  <c r="R101" i="12"/>
  <c r="R116" i="12"/>
  <c r="R116" i="7"/>
  <c r="R224" i="2"/>
  <c r="R19" i="12"/>
  <c r="R35" i="16"/>
  <c r="R53" i="12"/>
  <c r="R65" i="10"/>
  <c r="R66" i="7"/>
  <c r="R77" i="6"/>
  <c r="R74" i="15"/>
  <c r="R97" i="8"/>
  <c r="R134" i="12"/>
  <c r="R154" i="11"/>
  <c r="R176" i="7"/>
  <c r="R198" i="6"/>
  <c r="R231" i="2"/>
  <c r="R273" i="6"/>
  <c r="R319" i="11"/>
  <c r="R341" i="11"/>
  <c r="R108" i="13"/>
  <c r="R115" i="13"/>
  <c r="R123" i="6"/>
  <c r="R141" i="6"/>
  <c r="R171" i="16"/>
  <c r="R268" i="2"/>
  <c r="R314" i="12"/>
  <c r="R107" i="9"/>
  <c r="R286" i="9"/>
  <c r="R332" i="8"/>
  <c r="R341" i="2"/>
  <c r="R65" i="14"/>
  <c r="R79" i="14"/>
  <c r="R86" i="14"/>
  <c r="R39" i="14"/>
  <c r="R35" i="8"/>
  <c r="R48" i="13"/>
  <c r="R42" i="6"/>
  <c r="R55" i="9"/>
  <c r="R63" i="9"/>
  <c r="R70" i="9"/>
  <c r="R77" i="9"/>
  <c r="R81" i="8"/>
  <c r="R81" i="7"/>
  <c r="R86" i="6"/>
  <c r="R103" i="9"/>
  <c r="R121" i="2"/>
  <c r="R130" i="6"/>
  <c r="R143" i="2"/>
  <c r="R167" i="14"/>
  <c r="R182" i="10"/>
  <c r="R200" i="7"/>
  <c r="R209" i="15"/>
  <c r="R248" i="12"/>
  <c r="R264" i="11"/>
  <c r="R275" i="15"/>
  <c r="R299" i="6"/>
  <c r="R317" i="16"/>
  <c r="R27" i="12"/>
  <c r="R33" i="11"/>
  <c r="R37" i="2"/>
  <c r="R50" i="10"/>
  <c r="R55" i="13"/>
  <c r="R55" i="2"/>
  <c r="R63" i="13"/>
  <c r="R77" i="14"/>
  <c r="R77" i="13"/>
  <c r="R76" i="15"/>
  <c r="R88" i="11"/>
  <c r="R103" i="13"/>
  <c r="R99" i="2"/>
  <c r="R108" i="2"/>
  <c r="R127" i="10"/>
  <c r="R132" i="11"/>
  <c r="R141" i="12"/>
  <c r="R158" i="9"/>
  <c r="R167" i="8"/>
  <c r="R185" i="12"/>
  <c r="R204" i="11"/>
  <c r="R197" i="10"/>
  <c r="R237" i="12"/>
  <c r="R242" i="2"/>
  <c r="R281" i="10"/>
  <c r="R292" i="16"/>
  <c r="R308" i="2"/>
  <c r="R334" i="2"/>
  <c r="R343" i="8"/>
  <c r="R31" i="6"/>
  <c r="R48" i="2"/>
  <c r="R61" i="12"/>
  <c r="R55" i="15"/>
  <c r="R213" i="2"/>
  <c r="R220" i="2"/>
  <c r="R218" i="15"/>
  <c r="R233" i="14"/>
  <c r="R237" i="8"/>
  <c r="R246" i="13"/>
  <c r="R248" i="10"/>
  <c r="R240" i="6"/>
  <c r="R257" i="9"/>
  <c r="R251" i="15"/>
  <c r="R268" i="13"/>
  <c r="R262" i="6"/>
  <c r="R279" i="9"/>
  <c r="R284" i="12"/>
  <c r="R301" i="13"/>
  <c r="R297" i="15"/>
  <c r="R317" i="14"/>
  <c r="R330" i="11"/>
  <c r="R345" i="9"/>
  <c r="R23" i="14"/>
  <c r="R23" i="10"/>
  <c r="R37" i="13"/>
  <c r="R39" i="10"/>
  <c r="R44" i="11"/>
  <c r="R46" i="8"/>
  <c r="R55" i="7"/>
  <c r="R71" i="7"/>
  <c r="R75" i="11"/>
  <c r="R75" i="9"/>
  <c r="R79" i="2"/>
  <c r="R90" i="16"/>
  <c r="R99" i="11"/>
  <c r="R114" i="11"/>
  <c r="R114" i="8"/>
  <c r="R112" i="2"/>
  <c r="R127" i="14"/>
  <c r="R125" i="9"/>
  <c r="R127" i="16"/>
  <c r="R138" i="10"/>
  <c r="R138" i="6"/>
  <c r="R149" i="12"/>
  <c r="R152" i="14"/>
  <c r="R160" i="8"/>
  <c r="R165" i="13"/>
  <c r="R169" i="7"/>
  <c r="R182" i="14"/>
  <c r="R178" i="16"/>
  <c r="R185" i="8"/>
  <c r="R202" i="14"/>
  <c r="R195" i="13"/>
  <c r="R195" i="9"/>
  <c r="R202" i="16"/>
  <c r="R195" i="15"/>
  <c r="R211" i="8"/>
  <c r="R226" i="12"/>
  <c r="R235" i="11"/>
  <c r="R229" i="16"/>
  <c r="R242" i="11"/>
  <c r="R244" i="8"/>
  <c r="R246" i="2"/>
  <c r="R262" i="10"/>
  <c r="R279" i="13"/>
  <c r="R277" i="16"/>
  <c r="R290" i="7"/>
  <c r="R303" i="10"/>
  <c r="R306" i="8"/>
  <c r="R325" i="8"/>
  <c r="R332" i="6"/>
  <c r="R345" i="13"/>
  <c r="R343" i="6"/>
  <c r="R71" i="13"/>
  <c r="R64" i="6"/>
  <c r="R71" i="2"/>
  <c r="R64" i="16"/>
  <c r="R81" i="11"/>
  <c r="R75" i="16"/>
  <c r="R94" i="14"/>
  <c r="R94" i="10"/>
  <c r="R97" i="6"/>
  <c r="R21" i="13"/>
  <c r="R35" i="12"/>
  <c r="R37" i="9"/>
  <c r="R39" i="6"/>
  <c r="R50" i="14"/>
  <c r="R42" i="10"/>
  <c r="R44" i="7"/>
  <c r="R46" i="16"/>
  <c r="R57" i="10"/>
  <c r="R59" i="7"/>
  <c r="R67" i="11"/>
  <c r="R69" i="8"/>
  <c r="R72" i="8"/>
  <c r="R75" i="12"/>
  <c r="R79" i="10"/>
  <c r="R79" i="6"/>
  <c r="R83" i="2"/>
  <c r="R83" i="16"/>
  <c r="R75" i="15"/>
  <c r="R77" i="15"/>
  <c r="R92" i="13"/>
  <c r="R88" i="7"/>
  <c r="R97" i="14"/>
  <c r="R105" i="10"/>
  <c r="R105" i="6"/>
  <c r="R97" i="15"/>
  <c r="R112" i="11"/>
  <c r="R112" i="7"/>
  <c r="R116" i="2"/>
  <c r="R125" i="13"/>
  <c r="R125" i="7"/>
  <c r="R136" i="13"/>
  <c r="R136" i="9"/>
  <c r="R134" i="16"/>
  <c r="R143" i="9"/>
  <c r="R156" i="12"/>
  <c r="R160" i="6"/>
  <c r="R169" i="11"/>
  <c r="R169" i="2"/>
  <c r="R163" i="15"/>
  <c r="R174" i="10"/>
  <c r="R176" i="15"/>
  <c r="R185" i="6"/>
  <c r="R203" i="13"/>
  <c r="R211" i="6"/>
  <c r="R218" i="8"/>
  <c r="R229" i="14"/>
  <c r="R229" i="8"/>
  <c r="R242" i="13"/>
  <c r="R244" i="10"/>
  <c r="R246" i="7"/>
  <c r="R255" i="12"/>
  <c r="R270" i="14"/>
  <c r="R266" i="8"/>
  <c r="H35" i="10"/>
  <c r="R35" i="10"/>
  <c r="H61" i="8"/>
  <c r="R61" i="8"/>
  <c r="H81" i="13"/>
  <c r="R81" i="13"/>
  <c r="H101" i="8"/>
  <c r="R101" i="8"/>
  <c r="H134" i="6"/>
  <c r="R134" i="6"/>
  <c r="H20" i="6"/>
  <c r="R20" i="6"/>
  <c r="H26" i="2"/>
  <c r="R26" i="2"/>
  <c r="H39" i="12"/>
  <c r="R39" i="12"/>
  <c r="H31" i="8"/>
  <c r="R31" i="8"/>
  <c r="H33" i="2"/>
  <c r="R33" i="2"/>
  <c r="H114" i="14"/>
  <c r="R114" i="14"/>
  <c r="H23" i="12"/>
  <c r="R23" i="12"/>
  <c r="H35" i="9"/>
  <c r="R35" i="9"/>
  <c r="H48" i="14"/>
  <c r="R48" i="14"/>
  <c r="H50" i="11"/>
  <c r="R50" i="11"/>
  <c r="H42" i="7"/>
  <c r="R42" i="7"/>
  <c r="H44" i="16"/>
  <c r="R44" i="16"/>
  <c r="H53" i="16"/>
  <c r="R53" i="16"/>
  <c r="H77" i="10"/>
  <c r="R77" i="10"/>
  <c r="H81" i="16"/>
  <c r="R81" i="16"/>
  <c r="H86" i="15"/>
  <c r="R86" i="15"/>
  <c r="H103" i="2"/>
  <c r="R103" i="2"/>
  <c r="H116" i="11"/>
  <c r="R116" i="11"/>
  <c r="H110" i="6"/>
  <c r="R110" i="6"/>
  <c r="H109" i="15"/>
  <c r="R109" i="15"/>
  <c r="H145" i="14"/>
  <c r="R145" i="14"/>
  <c r="H27" i="14"/>
  <c r="R27" i="14"/>
  <c r="H21" i="9"/>
  <c r="R21" i="9"/>
  <c r="H27" i="8"/>
  <c r="R27" i="8"/>
  <c r="H23" i="6"/>
  <c r="R23" i="6"/>
  <c r="H19" i="16"/>
  <c r="R19" i="16"/>
  <c r="H44" i="12"/>
  <c r="R44" i="12"/>
  <c r="H46" i="9"/>
  <c r="R46" i="9"/>
  <c r="H48" i="6"/>
  <c r="R48" i="6"/>
  <c r="H59" i="11"/>
  <c r="R59" i="11"/>
  <c r="H69" i="12"/>
  <c r="R69" i="12"/>
  <c r="H75" i="13"/>
  <c r="R75" i="13"/>
  <c r="H79" i="7"/>
  <c r="R79" i="7"/>
  <c r="H92" i="9"/>
  <c r="R92" i="9"/>
  <c r="H97" i="10"/>
  <c r="R97" i="10"/>
  <c r="H110" i="13"/>
  <c r="R110" i="13"/>
  <c r="H112" i="10"/>
  <c r="R112" i="10"/>
  <c r="H123" i="8"/>
  <c r="R123" i="8"/>
  <c r="H130" i="14"/>
  <c r="R130" i="14"/>
  <c r="H160" i="14"/>
  <c r="R160" i="14"/>
  <c r="H154" i="7"/>
  <c r="R154" i="7"/>
  <c r="H163" i="12"/>
  <c r="R163" i="12"/>
  <c r="H33" i="13"/>
  <c r="R33" i="13"/>
  <c r="H37" i="7"/>
  <c r="R37" i="7"/>
  <c r="H39" i="16"/>
  <c r="R39" i="16"/>
  <c r="H67" i="7"/>
  <c r="R67" i="7"/>
  <c r="H75" i="6"/>
  <c r="R75" i="6"/>
  <c r="H94" i="6"/>
  <c r="R94" i="6"/>
  <c r="H111" i="11"/>
  <c r="R111" i="11"/>
  <c r="H116" i="9"/>
  <c r="R116" i="9"/>
  <c r="H130" i="10"/>
  <c r="R130" i="10"/>
  <c r="H24" i="8"/>
  <c r="R24" i="8"/>
  <c r="H57" i="14"/>
  <c r="R57" i="14"/>
  <c r="H69" i="16"/>
  <c r="R69" i="16"/>
  <c r="H83" i="10"/>
  <c r="R83" i="10"/>
  <c r="H90" i="12"/>
  <c r="R90" i="12"/>
  <c r="H105" i="14"/>
  <c r="R105" i="14"/>
  <c r="H109" i="10"/>
  <c r="R109" i="10"/>
  <c r="H123" i="12"/>
  <c r="R123" i="12"/>
  <c r="H141" i="8"/>
  <c r="R141" i="8"/>
  <c r="H163" i="6"/>
  <c r="R163" i="6"/>
  <c r="H237" i="10"/>
  <c r="R237" i="10"/>
  <c r="H231" i="15"/>
  <c r="R231" i="15"/>
  <c r="H246" i="11"/>
  <c r="R246" i="11"/>
  <c r="H270" i="10"/>
  <c r="R270" i="10"/>
  <c r="H312" i="11"/>
  <c r="R312" i="11"/>
  <c r="H306" i="15"/>
  <c r="R306" i="15"/>
  <c r="H317" i="10"/>
  <c r="R317" i="10"/>
  <c r="H330" i="7"/>
  <c r="R330" i="7"/>
  <c r="H328" i="15"/>
  <c r="R328" i="15"/>
  <c r="H347" i="8"/>
  <c r="R347" i="8"/>
  <c r="H110" i="8"/>
  <c r="R110" i="8"/>
  <c r="H121" i="11"/>
  <c r="R121" i="11"/>
  <c r="H138" i="14"/>
  <c r="R138" i="14"/>
  <c r="H143" i="13"/>
  <c r="R143" i="13"/>
  <c r="H145" i="8"/>
  <c r="R145" i="8"/>
  <c r="H141" i="15"/>
  <c r="R141" i="15"/>
  <c r="R159" i="13"/>
  <c r="H159" i="13"/>
  <c r="R180" i="13"/>
  <c r="H178" i="12"/>
  <c r="R178" i="12"/>
  <c r="R178" i="6"/>
  <c r="H182" i="6"/>
  <c r="R182" i="6"/>
  <c r="R193" i="12"/>
  <c r="H191" i="11"/>
  <c r="R191" i="11"/>
  <c r="R187" i="2"/>
  <c r="H191" i="2"/>
  <c r="R191" i="2"/>
  <c r="H200" i="14"/>
  <c r="R200" i="14"/>
  <c r="H204" i="9"/>
  <c r="R204" i="9"/>
  <c r="R207" i="15"/>
  <c r="R218" i="14"/>
  <c r="H226" i="14"/>
  <c r="R226" i="14"/>
  <c r="R222" i="8"/>
  <c r="H224" i="7"/>
  <c r="R224" i="7"/>
  <c r="R251" i="14"/>
  <c r="H259" i="14"/>
  <c r="R259" i="14"/>
  <c r="R253" i="7"/>
  <c r="H251" i="6"/>
  <c r="R251" i="6"/>
  <c r="R277" i="12"/>
  <c r="H275" i="11"/>
  <c r="R275" i="11"/>
  <c r="R277" i="6"/>
  <c r="H281" i="6"/>
  <c r="R281" i="6"/>
  <c r="R292" i="12"/>
  <c r="H290" i="11"/>
  <c r="R290" i="11"/>
  <c r="R284" i="6"/>
  <c r="H286" i="2"/>
  <c r="R286" i="2"/>
  <c r="H301" i="9"/>
  <c r="R301" i="9"/>
  <c r="H310" i="8"/>
  <c r="R310" i="8"/>
  <c r="H319" i="7"/>
  <c r="R319" i="7"/>
  <c r="R75" i="10"/>
  <c r="H75" i="10"/>
  <c r="H110" i="10"/>
  <c r="R110" i="10"/>
  <c r="H107" i="15"/>
  <c r="R107" i="15"/>
  <c r="H119" i="15"/>
  <c r="R119" i="15"/>
  <c r="H130" i="16"/>
  <c r="R130" i="16"/>
  <c r="H152" i="10"/>
  <c r="R152" i="10"/>
  <c r="H156" i="16"/>
  <c r="R156" i="16"/>
  <c r="H165" i="9"/>
  <c r="R165" i="9"/>
  <c r="H196" i="11"/>
  <c r="R196" i="11"/>
  <c r="H200" i="10"/>
  <c r="R200" i="10"/>
  <c r="H207" i="16"/>
  <c r="R207" i="16"/>
  <c r="H235" i="13"/>
  <c r="R235" i="13"/>
  <c r="H229" i="6"/>
  <c r="R229" i="6"/>
  <c r="H240" i="12"/>
  <c r="R240" i="12"/>
  <c r="H242" i="9"/>
  <c r="R242" i="9"/>
  <c r="H244" i="6"/>
  <c r="R244" i="6"/>
  <c r="H240" i="15"/>
  <c r="R240" i="15"/>
  <c r="H266" i="12"/>
  <c r="R266" i="12"/>
  <c r="H270" i="6"/>
  <c r="R270" i="6"/>
  <c r="H295" i="14"/>
  <c r="R295" i="14"/>
  <c r="H303" i="6"/>
  <c r="R303" i="6"/>
  <c r="H312" i="2"/>
  <c r="R312" i="2"/>
  <c r="H321" i="16"/>
  <c r="R321" i="16"/>
  <c r="H336" i="14"/>
  <c r="R336" i="14"/>
  <c r="H332" i="16"/>
  <c r="R332" i="16"/>
  <c r="H345" i="11"/>
  <c r="R345" i="11"/>
  <c r="H345" i="2"/>
  <c r="R345" i="2"/>
  <c r="H202" i="11"/>
  <c r="R202" i="11"/>
  <c r="H215" i="8"/>
  <c r="R215" i="8"/>
  <c r="H248" i="8"/>
  <c r="R248" i="8"/>
  <c r="H240" i="16"/>
  <c r="R240" i="16"/>
  <c r="R252" i="13"/>
  <c r="H252" i="13"/>
  <c r="R25" i="13"/>
  <c r="R25" i="11"/>
  <c r="R26" i="9"/>
  <c r="R19" i="8"/>
  <c r="R22" i="7"/>
  <c r="R25" i="7"/>
  <c r="R28" i="6"/>
  <c r="R21" i="2"/>
  <c r="R24" i="16"/>
  <c r="R27" i="16"/>
  <c r="R20" i="15"/>
  <c r="R35" i="14"/>
  <c r="R31" i="12"/>
  <c r="R34" i="11"/>
  <c r="H34" i="11"/>
  <c r="R37" i="11"/>
  <c r="R39" i="8"/>
  <c r="R35" i="6"/>
  <c r="R31" i="16"/>
  <c r="R46" i="13"/>
  <c r="R42" i="11"/>
  <c r="R48" i="10"/>
  <c r="R44" i="8"/>
  <c r="R50" i="7"/>
  <c r="R46" i="2"/>
  <c r="R60" i="13"/>
  <c r="H60" i="13"/>
  <c r="R61" i="16"/>
  <c r="R68" i="16"/>
  <c r="H114" i="16"/>
  <c r="R114" i="16"/>
  <c r="R122" i="8"/>
  <c r="H122" i="8"/>
  <c r="H119" i="16"/>
  <c r="R119" i="16"/>
  <c r="H132" i="7"/>
  <c r="R132" i="7"/>
  <c r="H147" i="11"/>
  <c r="R147" i="11"/>
  <c r="H147" i="2"/>
  <c r="R147" i="2"/>
  <c r="H180" i="9"/>
  <c r="R180" i="9"/>
  <c r="H189" i="14"/>
  <c r="R189" i="14"/>
  <c r="H189" i="8"/>
  <c r="R189" i="8"/>
  <c r="H185" i="15"/>
  <c r="R185" i="15"/>
  <c r="H198" i="13"/>
  <c r="R198" i="13"/>
  <c r="H196" i="2"/>
  <c r="R196" i="2"/>
  <c r="R220" i="11"/>
  <c r="H218" i="10"/>
  <c r="R218" i="10"/>
  <c r="H226" i="16"/>
  <c r="R226" i="16"/>
  <c r="R253" i="11"/>
  <c r="H251" i="10"/>
  <c r="R251" i="10"/>
  <c r="R255" i="16"/>
  <c r="H273" i="14"/>
  <c r="R273" i="14"/>
  <c r="H281" i="8"/>
  <c r="R281" i="8"/>
  <c r="H288" i="14"/>
  <c r="R288" i="14"/>
  <c r="R292" i="11"/>
  <c r="H292" i="11"/>
  <c r="R284" i="8"/>
  <c r="H288" i="8"/>
  <c r="R288" i="8"/>
  <c r="H310" i="14"/>
  <c r="R310" i="14"/>
  <c r="H325" i="14"/>
  <c r="R325" i="14"/>
  <c r="H328" i="10"/>
  <c r="R328" i="10"/>
  <c r="R297" i="11"/>
  <c r="R303" i="8"/>
  <c r="R295" i="16"/>
  <c r="R308" i="13"/>
  <c r="R310" i="10"/>
  <c r="R312" i="7"/>
  <c r="R314" i="16"/>
  <c r="R323" i="13"/>
  <c r="R325" i="10"/>
  <c r="R321" i="6"/>
  <c r="R319" i="15"/>
  <c r="R327" i="14"/>
  <c r="R330" i="13"/>
  <c r="R332" i="10"/>
  <c r="R334" i="7"/>
  <c r="R336" i="16"/>
  <c r="R341" i="13"/>
  <c r="R345" i="7"/>
  <c r="R341" i="15"/>
  <c r="R145" i="10"/>
  <c r="R147" i="7"/>
  <c r="R149" i="16"/>
  <c r="R158" i="13"/>
  <c r="R160" i="10"/>
  <c r="R156" i="6"/>
  <c r="R154" i="15"/>
  <c r="R171" i="12"/>
  <c r="R163" i="8"/>
  <c r="R165" i="2"/>
  <c r="R174" i="14"/>
  <c r="R176" i="11"/>
  <c r="R182" i="8"/>
  <c r="R174" i="16"/>
  <c r="R187" i="13"/>
  <c r="R189" i="10"/>
  <c r="R191" i="7"/>
  <c r="R193" i="16"/>
  <c r="R198" i="14"/>
  <c r="R196" i="13"/>
  <c r="R200" i="11"/>
  <c r="R198" i="10"/>
  <c r="R202" i="8"/>
  <c r="R204" i="2"/>
  <c r="R197" i="15"/>
  <c r="R207" i="6"/>
  <c r="R218" i="12"/>
  <c r="R220" i="9"/>
  <c r="R218" i="6"/>
  <c r="R233" i="12"/>
  <c r="R235" i="9"/>
  <c r="R237" i="6"/>
  <c r="R244" i="14"/>
  <c r="R244" i="12"/>
  <c r="R240" i="10"/>
  <c r="R246" i="9"/>
  <c r="R242" i="7"/>
  <c r="R248" i="6"/>
  <c r="R244" i="16"/>
  <c r="R257" i="13"/>
  <c r="R259" i="10"/>
  <c r="R255" i="6"/>
  <c r="R262" i="14"/>
  <c r="R270" i="12"/>
  <c r="R262" i="8"/>
  <c r="R264" i="2"/>
  <c r="R262" i="15"/>
  <c r="R281" i="14"/>
  <c r="R273" i="10"/>
  <c r="R275" i="7"/>
  <c r="R273" i="16"/>
  <c r="R286" i="13"/>
  <c r="R288" i="10"/>
  <c r="R286" i="7"/>
  <c r="R290" i="2"/>
  <c r="R284" i="15"/>
  <c r="R303" i="14"/>
  <c r="R295" i="10"/>
  <c r="R297" i="7"/>
  <c r="R299" i="16"/>
  <c r="R306" i="12"/>
  <c r="R308" i="9"/>
  <c r="R306" i="6"/>
  <c r="R321" i="12"/>
  <c r="R323" i="9"/>
  <c r="R325" i="6"/>
  <c r="R331" i="14"/>
  <c r="R328" i="12"/>
  <c r="R330" i="9"/>
  <c r="R20" i="13"/>
  <c r="H20" i="13"/>
  <c r="R28" i="13"/>
  <c r="H28" i="13"/>
  <c r="R26" i="12"/>
  <c r="H26" i="12"/>
  <c r="R19" i="11"/>
  <c r="H19" i="11"/>
  <c r="R22" i="11"/>
  <c r="H22" i="11"/>
  <c r="R22" i="10"/>
  <c r="H22" i="10"/>
  <c r="R25" i="10"/>
  <c r="H25" i="10"/>
  <c r="R28" i="10"/>
  <c r="H28" i="10"/>
  <c r="R23" i="9"/>
  <c r="H23" i="9"/>
  <c r="R28" i="9"/>
  <c r="H28" i="9"/>
  <c r="R19" i="7"/>
  <c r="H19" i="7"/>
  <c r="R24" i="7"/>
  <c r="H24" i="7"/>
  <c r="R25" i="6"/>
  <c r="H25" i="6"/>
  <c r="R20" i="2"/>
  <c r="H20" i="2"/>
  <c r="R21" i="16"/>
  <c r="H21" i="16"/>
  <c r="R26" i="16"/>
  <c r="H26" i="16"/>
  <c r="R23" i="15"/>
  <c r="H23" i="15"/>
  <c r="R34" i="14"/>
  <c r="H34" i="14"/>
  <c r="R32" i="13"/>
  <c r="H32" i="13"/>
  <c r="R30" i="12"/>
  <c r="H30" i="12"/>
  <c r="R38" i="12"/>
  <c r="H38" i="12"/>
  <c r="R36" i="11"/>
  <c r="H36" i="11"/>
  <c r="R34" i="10"/>
  <c r="H34" i="10"/>
  <c r="R32" i="9"/>
  <c r="H32" i="9"/>
  <c r="R34" i="9"/>
  <c r="H34" i="9"/>
  <c r="R34" i="8"/>
  <c r="H34" i="8"/>
  <c r="R32" i="7"/>
  <c r="H32" i="7"/>
  <c r="R30" i="6"/>
  <c r="H30" i="6"/>
  <c r="R38" i="6"/>
  <c r="H38" i="6"/>
  <c r="R36" i="2"/>
  <c r="H36" i="2"/>
  <c r="R34" i="16"/>
  <c r="H34" i="16"/>
  <c r="R43" i="13"/>
  <c r="H43" i="13"/>
  <c r="R45" i="13"/>
  <c r="H45" i="13"/>
  <c r="R49" i="12"/>
  <c r="H49" i="12"/>
  <c r="R41" i="11"/>
  <c r="H41" i="11"/>
  <c r="R45" i="10"/>
  <c r="H45" i="10"/>
  <c r="R47" i="10"/>
  <c r="H47" i="10"/>
  <c r="R41" i="8"/>
  <c r="H41" i="8"/>
  <c r="R43" i="8"/>
  <c r="H43" i="8"/>
  <c r="R47" i="7"/>
  <c r="H47" i="7"/>
  <c r="R49" i="7"/>
  <c r="H49" i="7"/>
  <c r="R43" i="2"/>
  <c r="H43" i="2"/>
  <c r="R45" i="2"/>
  <c r="H45" i="2"/>
  <c r="R49" i="16"/>
  <c r="H49" i="16"/>
  <c r="R55" i="14"/>
  <c r="H55" i="14"/>
  <c r="R53" i="13"/>
  <c r="H53" i="13"/>
  <c r="R61" i="13"/>
  <c r="H61" i="13"/>
  <c r="R59" i="12"/>
  <c r="H59" i="12"/>
  <c r="R57" i="11"/>
  <c r="H57" i="11"/>
  <c r="R55" i="10"/>
  <c r="H55" i="10"/>
  <c r="R53" i="9"/>
  <c r="H53" i="9"/>
  <c r="R56" i="8"/>
  <c r="H56" i="8"/>
  <c r="R61" i="7"/>
  <c r="H61" i="7"/>
  <c r="R59" i="6"/>
  <c r="H59" i="6"/>
  <c r="R54" i="2"/>
  <c r="H54" i="2"/>
  <c r="R56" i="2"/>
  <c r="H56" i="2"/>
  <c r="R52" i="16"/>
  <c r="H52" i="16"/>
  <c r="R59" i="16"/>
  <c r="H59" i="16"/>
  <c r="R52" i="15"/>
  <c r="H52" i="15"/>
  <c r="R64" i="14"/>
  <c r="H64" i="14"/>
  <c r="R66" i="14"/>
  <c r="H66" i="14"/>
  <c r="H69" i="14"/>
  <c r="R69" i="14"/>
  <c r="R68" i="13"/>
  <c r="H68" i="13"/>
  <c r="R64" i="12"/>
  <c r="H64" i="12"/>
  <c r="R67" i="12"/>
  <c r="H67" i="12"/>
  <c r="R66" i="11"/>
  <c r="H66" i="11"/>
  <c r="R68" i="11"/>
  <c r="H68" i="11"/>
  <c r="H71" i="11"/>
  <c r="R71" i="11"/>
  <c r="R70" i="10"/>
  <c r="H70" i="10"/>
  <c r="R66" i="9"/>
  <c r="H66" i="9"/>
  <c r="R63" i="8"/>
  <c r="H63" i="8"/>
  <c r="R66" i="8"/>
  <c r="H66" i="8"/>
  <c r="R64" i="7"/>
  <c r="H64" i="7"/>
  <c r="H69" i="6"/>
  <c r="R69" i="6"/>
  <c r="R72" i="2"/>
  <c r="H72" i="2"/>
  <c r="R67" i="16"/>
  <c r="H67" i="16"/>
  <c r="H72" i="16"/>
  <c r="R72" i="16"/>
  <c r="R80" i="13"/>
  <c r="H80" i="13"/>
  <c r="R78" i="12"/>
  <c r="H78" i="12"/>
  <c r="R78" i="11"/>
  <c r="H78" i="11"/>
  <c r="H83" i="11"/>
  <c r="R83" i="11"/>
  <c r="R76" i="10"/>
  <c r="H76" i="10"/>
  <c r="R76" i="9"/>
  <c r="H76" i="9"/>
  <c r="R78" i="9"/>
  <c r="H78" i="9"/>
  <c r="H81" i="9"/>
  <c r="R81" i="9"/>
  <c r="R74" i="6"/>
  <c r="H74" i="6"/>
  <c r="R82" i="6"/>
  <c r="H82" i="6"/>
  <c r="R82" i="2"/>
  <c r="H82" i="2"/>
  <c r="H77" i="16"/>
  <c r="R77" i="16"/>
  <c r="R80" i="16"/>
  <c r="H80" i="16"/>
  <c r="R89" i="14"/>
  <c r="H89" i="14"/>
  <c r="R92" i="14"/>
  <c r="H92" i="14"/>
  <c r="R91" i="13"/>
  <c r="H91" i="13"/>
  <c r="R93" i="13"/>
  <c r="H93" i="13"/>
  <c r="H86" i="12"/>
  <c r="R86" i="12"/>
  <c r="R85" i="11"/>
  <c r="H85" i="11"/>
  <c r="R91" i="11"/>
  <c r="H91" i="11"/>
  <c r="R94" i="11"/>
  <c r="H94" i="11"/>
  <c r="R93" i="10"/>
  <c r="H93" i="10"/>
  <c r="R85" i="9"/>
  <c r="H85" i="9"/>
  <c r="H88" i="9"/>
  <c r="R88" i="9"/>
  <c r="R94" i="9"/>
  <c r="H94" i="9"/>
  <c r="R87" i="8"/>
  <c r="H87" i="8"/>
  <c r="R92" i="8"/>
  <c r="H92" i="8"/>
  <c r="R87" i="7"/>
  <c r="H87" i="7"/>
  <c r="R89" i="7"/>
  <c r="H89" i="7"/>
  <c r="R85" i="6"/>
  <c r="H85" i="6"/>
  <c r="R92" i="6"/>
  <c r="H92" i="6"/>
  <c r="H88" i="2"/>
  <c r="R88" i="2"/>
  <c r="R93" i="2"/>
  <c r="H93" i="2"/>
  <c r="R93" i="16"/>
  <c r="H93" i="16"/>
  <c r="R89" i="15"/>
  <c r="H89" i="15"/>
  <c r="R104" i="14"/>
  <c r="H104" i="14"/>
  <c r="R97" i="13"/>
  <c r="H97" i="13"/>
  <c r="R100" i="13"/>
  <c r="H100" i="13"/>
  <c r="R100" i="12"/>
  <c r="H100" i="12"/>
  <c r="R103" i="12"/>
  <c r="H103" i="12"/>
  <c r="R96" i="11"/>
  <c r="H96" i="11"/>
  <c r="R96" i="10"/>
  <c r="H96" i="10"/>
  <c r="R99" i="10"/>
  <c r="H99" i="10"/>
  <c r="R102" i="10"/>
  <c r="H102" i="10"/>
  <c r="R102" i="9"/>
  <c r="H102" i="9"/>
  <c r="R99" i="8"/>
  <c r="H99" i="8"/>
  <c r="H105" i="8"/>
  <c r="R105" i="8"/>
  <c r="R100" i="7"/>
  <c r="H100" i="7"/>
  <c r="R100" i="6"/>
  <c r="H100" i="6"/>
  <c r="R105" i="2"/>
  <c r="H105" i="2"/>
  <c r="R98" i="16"/>
  <c r="H98" i="16"/>
  <c r="R103" i="16"/>
  <c r="H103" i="16"/>
  <c r="R96" i="15"/>
  <c r="H96" i="15"/>
  <c r="H99" i="15"/>
  <c r="R99" i="15"/>
  <c r="R113" i="13"/>
  <c r="H113" i="13"/>
  <c r="H108" i="12"/>
  <c r="R108" i="12"/>
  <c r="R111" i="12"/>
  <c r="H111" i="12"/>
  <c r="H110" i="9"/>
  <c r="R110" i="9"/>
  <c r="R112" i="8"/>
  <c r="H112" i="8"/>
  <c r="R111" i="7"/>
  <c r="H111" i="7"/>
  <c r="R113" i="7"/>
  <c r="H113" i="7"/>
  <c r="R114" i="2"/>
  <c r="H114" i="2"/>
  <c r="R113" i="16"/>
  <c r="H113" i="16"/>
  <c r="R115" i="16"/>
  <c r="H115" i="16"/>
  <c r="R108" i="15"/>
  <c r="H108" i="15"/>
  <c r="H111" i="15"/>
  <c r="R111" i="15"/>
  <c r="R120" i="14"/>
  <c r="H120" i="14"/>
  <c r="R125" i="14"/>
  <c r="H125" i="14"/>
  <c r="R118" i="13"/>
  <c r="H118" i="13"/>
  <c r="R118" i="12"/>
  <c r="H118" i="12"/>
  <c r="R121" i="12"/>
  <c r="H121" i="12"/>
  <c r="R124" i="12"/>
  <c r="H124" i="12"/>
  <c r="R124" i="11"/>
  <c r="H124" i="11"/>
  <c r="R127" i="11"/>
  <c r="H127" i="11"/>
  <c r="R120" i="10"/>
  <c r="H120" i="10"/>
  <c r="R120" i="9"/>
  <c r="H120" i="9"/>
  <c r="R123" i="9"/>
  <c r="H123" i="9"/>
  <c r="R126" i="9"/>
  <c r="H126" i="9"/>
  <c r="R126" i="8"/>
  <c r="H126" i="8"/>
  <c r="H119" i="6"/>
  <c r="R119" i="6"/>
  <c r="H125" i="2"/>
  <c r="R125" i="2"/>
  <c r="R120" i="15"/>
  <c r="H120" i="15"/>
  <c r="R129" i="14"/>
  <c r="H129" i="14"/>
  <c r="R135" i="13"/>
  <c r="H135" i="13"/>
  <c r="R131" i="11"/>
  <c r="H131" i="11"/>
  <c r="R137" i="10"/>
  <c r="H137" i="10"/>
  <c r="R129" i="8"/>
  <c r="H129" i="8"/>
  <c r="R130" i="7"/>
  <c r="H130" i="7"/>
  <c r="H136" i="7"/>
  <c r="R136" i="7"/>
  <c r="R137" i="6"/>
  <c r="H137" i="6"/>
  <c r="R129" i="2"/>
  <c r="H129" i="2"/>
  <c r="R133" i="2"/>
  <c r="H133" i="2"/>
  <c r="R138" i="2"/>
  <c r="H138" i="2"/>
  <c r="R144" i="14"/>
  <c r="H144" i="14"/>
  <c r="R140" i="12"/>
  <c r="H140" i="12"/>
  <c r="R147" i="12"/>
  <c r="H147" i="12"/>
  <c r="H141" i="10"/>
  <c r="R141" i="10"/>
  <c r="R142" i="15"/>
  <c r="H142" i="15"/>
  <c r="R154" i="12"/>
  <c r="H154" i="12"/>
  <c r="R156" i="9"/>
  <c r="H156" i="9"/>
  <c r="H156" i="8"/>
  <c r="R156" i="8"/>
  <c r="R152" i="7"/>
  <c r="H152" i="7"/>
  <c r="H152" i="6"/>
  <c r="R152" i="6"/>
  <c r="R158" i="6"/>
  <c r="H158" i="6"/>
  <c r="H158" i="2"/>
  <c r="R158" i="2"/>
  <c r="R154" i="16"/>
  <c r="H154" i="16"/>
  <c r="R163" i="13"/>
  <c r="H163" i="13"/>
  <c r="H167" i="12"/>
  <c r="R167" i="12"/>
  <c r="R165" i="10"/>
  <c r="H165" i="10"/>
  <c r="H169" i="9"/>
  <c r="R169" i="9"/>
  <c r="R165" i="8"/>
  <c r="H165" i="8"/>
  <c r="H165" i="7"/>
  <c r="R165" i="7"/>
  <c r="R171" i="7"/>
  <c r="H171" i="7"/>
  <c r="H171" i="6"/>
  <c r="R171" i="6"/>
  <c r="R167" i="2"/>
  <c r="H167" i="2"/>
  <c r="H167" i="16"/>
  <c r="R167" i="16"/>
  <c r="R180" i="14"/>
  <c r="H180" i="14"/>
  <c r="R182" i="11"/>
  <c r="H182" i="11"/>
  <c r="H174" i="15"/>
  <c r="R174" i="15"/>
  <c r="H193" i="14"/>
  <c r="R193" i="14"/>
  <c r="R191" i="12"/>
  <c r="H191" i="12"/>
  <c r="H185" i="10"/>
  <c r="R185" i="10"/>
  <c r="R186" i="15"/>
  <c r="H186" i="15"/>
  <c r="R201" i="13"/>
  <c r="H201" i="13"/>
  <c r="H200" i="9"/>
  <c r="R200" i="9"/>
  <c r="R200" i="8"/>
  <c r="H200" i="8"/>
  <c r="H196" i="7"/>
  <c r="R196" i="7"/>
  <c r="R196" i="6"/>
  <c r="H196" i="6"/>
  <c r="H202" i="6"/>
  <c r="R202" i="6"/>
  <c r="R202" i="2"/>
  <c r="H202" i="2"/>
  <c r="H198" i="16"/>
  <c r="R198" i="16"/>
  <c r="R224" i="14"/>
  <c r="H224" i="14"/>
  <c r="R217" i="13"/>
  <c r="H217" i="13"/>
  <c r="H222" i="12"/>
  <c r="R222" i="12"/>
  <c r="H222" i="10"/>
  <c r="R222" i="10"/>
  <c r="R225" i="8"/>
  <c r="H225" i="8"/>
  <c r="R221" i="6"/>
  <c r="H221" i="6"/>
  <c r="R217" i="16"/>
  <c r="H217" i="16"/>
  <c r="H232" i="14"/>
  <c r="R232" i="14"/>
  <c r="H229" i="12"/>
  <c r="R229" i="12"/>
  <c r="R233" i="11"/>
  <c r="H233" i="11"/>
  <c r="R236" i="11"/>
  <c r="H236" i="11"/>
  <c r="H231" i="7"/>
  <c r="R231" i="7"/>
  <c r="R235" i="6"/>
  <c r="H235" i="6"/>
  <c r="R228" i="2"/>
  <c r="H228" i="2"/>
  <c r="R236" i="16"/>
  <c r="H236" i="16"/>
  <c r="R242" i="14"/>
  <c r="H242" i="14"/>
  <c r="R245" i="14"/>
  <c r="H245" i="14"/>
  <c r="R254" i="14"/>
  <c r="H254" i="14"/>
  <c r="R250" i="9"/>
  <c r="H250" i="9"/>
  <c r="H255" i="8"/>
  <c r="R255" i="8"/>
  <c r="R252" i="7"/>
  <c r="H252" i="7"/>
  <c r="R257" i="6"/>
  <c r="H257" i="6"/>
  <c r="H253" i="2"/>
  <c r="R253" i="2"/>
  <c r="H251" i="16"/>
  <c r="R251" i="16"/>
  <c r="R254" i="15"/>
  <c r="H254" i="15"/>
  <c r="H266" i="14"/>
  <c r="R266" i="14"/>
  <c r="R261" i="10"/>
  <c r="H261" i="10"/>
  <c r="R264" i="10"/>
  <c r="H264" i="10"/>
  <c r="R265" i="7"/>
  <c r="H265" i="7"/>
  <c r="R265" i="6"/>
  <c r="H265" i="6"/>
  <c r="H281" i="12"/>
  <c r="R281" i="12"/>
  <c r="R279" i="10"/>
  <c r="H279" i="10"/>
  <c r="R278" i="9"/>
  <c r="H278" i="9"/>
  <c r="R279" i="8"/>
  <c r="H279" i="8"/>
  <c r="R274" i="2"/>
  <c r="H274" i="2"/>
  <c r="R275" i="16"/>
  <c r="H275" i="16"/>
  <c r="H281" i="16"/>
  <c r="R281" i="16"/>
  <c r="H288" i="12"/>
  <c r="R288" i="12"/>
  <c r="H290" i="9"/>
  <c r="R290" i="9"/>
  <c r="R285" i="15"/>
  <c r="H285" i="15"/>
  <c r="R294" i="14"/>
  <c r="H294" i="14"/>
  <c r="R299" i="9"/>
  <c r="H299" i="9"/>
  <c r="H299" i="8"/>
  <c r="R299" i="8"/>
  <c r="R308" i="8"/>
  <c r="H308" i="8"/>
  <c r="H308" i="7"/>
  <c r="R308" i="7"/>
  <c r="R342" i="13"/>
  <c r="H342" i="13"/>
  <c r="H343" i="12"/>
  <c r="R343" i="12"/>
  <c r="R343" i="7"/>
  <c r="H343" i="7"/>
  <c r="R346" i="7"/>
  <c r="H346" i="7"/>
  <c r="R340" i="6"/>
  <c r="H340" i="6"/>
  <c r="R342" i="15"/>
  <c r="H342" i="15"/>
  <c r="H28" i="8"/>
  <c r="R25" i="14"/>
  <c r="H25" i="14"/>
  <c r="R28" i="14"/>
  <c r="H28" i="14"/>
  <c r="R23" i="13"/>
  <c r="H23" i="13"/>
  <c r="R26" i="13"/>
  <c r="H26" i="13"/>
  <c r="R21" i="12"/>
  <c r="H21" i="12"/>
  <c r="R24" i="12"/>
  <c r="H24" i="12"/>
  <c r="R20" i="11"/>
  <c r="H20" i="11"/>
  <c r="R23" i="11"/>
  <c r="H23" i="11"/>
  <c r="R26" i="11"/>
  <c r="H26" i="11"/>
  <c r="R19" i="10"/>
  <c r="R26" i="10"/>
  <c r="H26" i="10"/>
  <c r="R19" i="9"/>
  <c r="H19" i="9"/>
  <c r="R24" i="9"/>
  <c r="H24" i="9"/>
  <c r="R20" i="8"/>
  <c r="R23" i="8"/>
  <c r="R25" i="8"/>
  <c r="H25" i="8"/>
  <c r="R20" i="7"/>
  <c r="H20" i="7"/>
  <c r="R26" i="7"/>
  <c r="R19" i="6"/>
  <c r="R26" i="6"/>
  <c r="H26" i="6"/>
  <c r="R22" i="2"/>
  <c r="R25" i="2"/>
  <c r="R27" i="2"/>
  <c r="H27" i="2"/>
  <c r="R22" i="16"/>
  <c r="H22" i="16"/>
  <c r="R28" i="16"/>
  <c r="R37" i="14"/>
  <c r="R30" i="13"/>
  <c r="H30" i="13"/>
  <c r="R35" i="13"/>
  <c r="R38" i="13"/>
  <c r="H38" i="13"/>
  <c r="R33" i="12"/>
  <c r="R36" i="12"/>
  <c r="H36" i="12"/>
  <c r="R31" i="11"/>
  <c r="R39" i="11"/>
  <c r="R32" i="10"/>
  <c r="H32" i="10"/>
  <c r="R37" i="10"/>
  <c r="R30" i="9"/>
  <c r="H30" i="9"/>
  <c r="R39" i="9"/>
  <c r="R32" i="8"/>
  <c r="H32" i="8"/>
  <c r="R37" i="8"/>
  <c r="R30" i="7"/>
  <c r="H30" i="7"/>
  <c r="R35" i="7"/>
  <c r="R38" i="7"/>
  <c r="H38" i="7"/>
  <c r="R33" i="6"/>
  <c r="R36" i="6"/>
  <c r="H36" i="6"/>
  <c r="R31" i="2"/>
  <c r="R34" i="2"/>
  <c r="H34" i="2"/>
  <c r="R39" i="2"/>
  <c r="R32" i="16"/>
  <c r="H32" i="16"/>
  <c r="R37" i="16"/>
  <c r="R30" i="15"/>
  <c r="H30" i="15"/>
  <c r="R32" i="15"/>
  <c r="R34" i="15"/>
  <c r="R44" i="14"/>
  <c r="R46" i="14"/>
  <c r="R49" i="14"/>
  <c r="H49" i="14"/>
  <c r="R41" i="13"/>
  <c r="H41" i="13"/>
  <c r="R50" i="13"/>
  <c r="R42" i="12"/>
  <c r="R45" i="12"/>
  <c r="H45" i="12"/>
  <c r="R47" i="12"/>
  <c r="H47" i="12"/>
  <c r="R46" i="11"/>
  <c r="R48" i="11"/>
  <c r="R41" i="10"/>
  <c r="H41" i="10"/>
  <c r="R42" i="9"/>
  <c r="R44" i="9"/>
  <c r="R47" i="9"/>
  <c r="H47" i="9"/>
  <c r="R49" i="9"/>
  <c r="H49" i="9"/>
  <c r="R48" i="8"/>
  <c r="R50" i="8"/>
  <c r="R43" i="7"/>
  <c r="H43" i="7"/>
  <c r="R44" i="6"/>
  <c r="R46" i="6"/>
  <c r="R49" i="6"/>
  <c r="H49" i="6"/>
  <c r="R41" i="2"/>
  <c r="H41" i="2"/>
  <c r="R50" i="2"/>
  <c r="R42" i="16"/>
  <c r="R45" i="16"/>
  <c r="H45" i="16"/>
  <c r="R47" i="16"/>
  <c r="H47" i="16"/>
  <c r="R41" i="15"/>
  <c r="R43" i="15"/>
  <c r="R45" i="15"/>
  <c r="R56" i="14"/>
  <c r="H56" i="14"/>
  <c r="R58" i="14"/>
  <c r="H58" i="14"/>
  <c r="R61" i="14"/>
  <c r="R54" i="13"/>
  <c r="H54" i="13"/>
  <c r="R56" i="13"/>
  <c r="H56" i="13"/>
  <c r="R59" i="13"/>
  <c r="R52" i="12"/>
  <c r="H52" i="12"/>
  <c r="R54" i="12"/>
  <c r="H54" i="12"/>
  <c r="R57" i="12"/>
  <c r="R60" i="12"/>
  <c r="H60" i="12"/>
  <c r="R52" i="11"/>
  <c r="H52" i="11"/>
  <c r="R55" i="11"/>
  <c r="R58" i="11"/>
  <c r="H58" i="11"/>
  <c r="R60" i="11"/>
  <c r="H60" i="11"/>
  <c r="R53" i="10"/>
  <c r="R56" i="10"/>
  <c r="H56" i="10"/>
  <c r="R58" i="10"/>
  <c r="H58" i="10"/>
  <c r="R61" i="10"/>
  <c r="R54" i="9"/>
  <c r="H54" i="9"/>
  <c r="R56" i="9"/>
  <c r="H56" i="9"/>
  <c r="R59" i="9"/>
  <c r="R61" i="9"/>
  <c r="H61" i="9"/>
  <c r="H57" i="8"/>
  <c r="R57" i="8"/>
  <c r="R52" i="7"/>
  <c r="H52" i="7"/>
  <c r="R52" i="6"/>
  <c r="H52" i="6"/>
  <c r="R57" i="6"/>
  <c r="R57" i="2"/>
  <c r="H57" i="2"/>
  <c r="R60" i="2"/>
  <c r="H60" i="2"/>
  <c r="R55" i="16"/>
  <c r="H55" i="16"/>
  <c r="R60" i="16"/>
  <c r="H60" i="16"/>
  <c r="H53" i="15"/>
  <c r="R53" i="15"/>
  <c r="R70" i="14"/>
  <c r="H70" i="14"/>
  <c r="R66" i="13"/>
  <c r="H66" i="13"/>
  <c r="R69" i="13"/>
  <c r="H69" i="13"/>
  <c r="R68" i="12"/>
  <c r="H68" i="12"/>
  <c r="R70" i="12"/>
  <c r="H70" i="12"/>
  <c r="H63" i="11"/>
  <c r="R63" i="11"/>
  <c r="R72" i="11"/>
  <c r="H72" i="11"/>
  <c r="R68" i="10"/>
  <c r="H68" i="10"/>
  <c r="R71" i="10"/>
  <c r="H71" i="10"/>
  <c r="R69" i="9"/>
  <c r="H69" i="9"/>
  <c r="R71" i="9"/>
  <c r="H64" i="8"/>
  <c r="R64" i="8"/>
  <c r="R67" i="8"/>
  <c r="H67" i="8"/>
  <c r="R69" i="7"/>
  <c r="H69" i="7"/>
  <c r="R72" i="7"/>
  <c r="H72" i="7"/>
  <c r="R70" i="6"/>
  <c r="H70" i="6"/>
  <c r="R67" i="2"/>
  <c r="R70" i="2"/>
  <c r="H65" i="16"/>
  <c r="R65" i="16"/>
  <c r="R63" i="15"/>
  <c r="H63" i="15"/>
  <c r="R67" i="15"/>
  <c r="H67" i="15"/>
  <c r="R75" i="14"/>
  <c r="R78" i="14"/>
  <c r="H78" i="14"/>
  <c r="R80" i="14"/>
  <c r="H80" i="14"/>
  <c r="H83" i="14"/>
  <c r="R83" i="14"/>
  <c r="R81" i="12"/>
  <c r="R83" i="12"/>
  <c r="R76" i="11"/>
  <c r="H76" i="11"/>
  <c r="R74" i="10"/>
  <c r="H74" i="10"/>
  <c r="R81" i="10"/>
  <c r="R74" i="9"/>
  <c r="H74" i="9"/>
  <c r="H79" i="9"/>
  <c r="R79" i="9"/>
  <c r="R82" i="9"/>
  <c r="H82" i="9"/>
  <c r="R79" i="8"/>
  <c r="R82" i="8"/>
  <c r="H82" i="8"/>
  <c r="R74" i="7"/>
  <c r="H74" i="7"/>
  <c r="H77" i="7"/>
  <c r="R77" i="7"/>
  <c r="R75" i="2"/>
  <c r="R77" i="2"/>
  <c r="R80" i="2"/>
  <c r="H80" i="2"/>
  <c r="R78" i="16"/>
  <c r="H78" i="16"/>
  <c r="R93" i="14"/>
  <c r="H93" i="14"/>
  <c r="R85" i="13"/>
  <c r="H85" i="13"/>
  <c r="H88" i="13"/>
  <c r="R88" i="13"/>
  <c r="R87" i="12"/>
  <c r="H87" i="12"/>
  <c r="R86" i="11"/>
  <c r="H86" i="11"/>
  <c r="R85" i="10"/>
  <c r="H85" i="10"/>
  <c r="R87" i="10"/>
  <c r="H87" i="10"/>
  <c r="H90" i="10"/>
  <c r="R90" i="10"/>
  <c r="R89" i="9"/>
  <c r="H89" i="9"/>
  <c r="R85" i="8"/>
  <c r="H85" i="8"/>
  <c r="R90" i="8"/>
  <c r="R90" i="7"/>
  <c r="H90" i="7"/>
  <c r="R93" i="7"/>
  <c r="H93" i="7"/>
  <c r="R88" i="6"/>
  <c r="H88" i="6"/>
  <c r="R93" i="6"/>
  <c r="H93" i="6"/>
  <c r="R85" i="2"/>
  <c r="H85" i="2"/>
  <c r="R91" i="2"/>
  <c r="H91" i="2"/>
  <c r="R86" i="16"/>
  <c r="R88" i="16"/>
  <c r="H88" i="16"/>
  <c r="H94" i="16"/>
  <c r="R94" i="16"/>
  <c r="R98" i="14"/>
  <c r="H98" i="14"/>
  <c r="R101" i="14"/>
  <c r="R98" i="13"/>
  <c r="H98" i="13"/>
  <c r="R104" i="13"/>
  <c r="H104" i="13"/>
  <c r="R97" i="12"/>
  <c r="R104" i="12"/>
  <c r="H104" i="12"/>
  <c r="R100" i="11"/>
  <c r="H100" i="11"/>
  <c r="R103" i="11"/>
  <c r="R100" i="10"/>
  <c r="H100" i="10"/>
  <c r="R96" i="9"/>
  <c r="H96" i="9"/>
  <c r="R99" i="9"/>
  <c r="R105" i="9"/>
  <c r="H105" i="9"/>
  <c r="R100" i="8"/>
  <c r="H100" i="8"/>
  <c r="R102" i="8"/>
  <c r="H102" i="8"/>
  <c r="R98" i="7"/>
  <c r="H98" i="7"/>
  <c r="R103" i="7"/>
  <c r="R105" i="7"/>
  <c r="H105" i="7"/>
  <c r="H101" i="6"/>
  <c r="R101" i="6"/>
  <c r="R96" i="2"/>
  <c r="H96" i="2"/>
  <c r="R96" i="16"/>
  <c r="H96" i="16"/>
  <c r="R101" i="16"/>
  <c r="R100" i="15"/>
  <c r="H100" i="15"/>
  <c r="R108" i="14"/>
  <c r="H108" i="14"/>
  <c r="R110" i="14"/>
  <c r="R112" i="14"/>
  <c r="R107" i="13"/>
  <c r="R111" i="13"/>
  <c r="H111" i="13"/>
  <c r="R114" i="13"/>
  <c r="H114" i="13"/>
  <c r="H116" i="13"/>
  <c r="R116" i="13"/>
  <c r="R109" i="12"/>
  <c r="H109" i="12"/>
  <c r="R112" i="12"/>
  <c r="H112" i="12"/>
  <c r="R114" i="12"/>
  <c r="R115" i="10"/>
  <c r="H115" i="10"/>
  <c r="R114" i="9"/>
  <c r="H114" i="9"/>
  <c r="R113" i="8"/>
  <c r="H113" i="8"/>
  <c r="R115" i="8"/>
  <c r="H115" i="8"/>
  <c r="R108" i="7"/>
  <c r="R116" i="6"/>
  <c r="H116" i="6"/>
  <c r="R115" i="2"/>
  <c r="H115" i="2"/>
  <c r="R107" i="16"/>
  <c r="H107" i="16"/>
  <c r="R110" i="16"/>
  <c r="R123" i="14"/>
  <c r="H119" i="12"/>
  <c r="R119" i="12"/>
  <c r="H125" i="11"/>
  <c r="R125" i="11"/>
  <c r="H121" i="9"/>
  <c r="R121" i="9"/>
  <c r="H127" i="8"/>
  <c r="R127" i="8"/>
  <c r="R120" i="7"/>
  <c r="H120" i="7"/>
  <c r="R123" i="7"/>
  <c r="H123" i="7"/>
  <c r="R126" i="7"/>
  <c r="H126" i="7"/>
  <c r="R126" i="6"/>
  <c r="H126" i="6"/>
  <c r="R119" i="2"/>
  <c r="H119" i="2"/>
  <c r="R122" i="2"/>
  <c r="H122" i="2"/>
  <c r="R122" i="16"/>
  <c r="H122" i="16"/>
  <c r="R125" i="16"/>
  <c r="H125" i="16"/>
  <c r="R118" i="15"/>
  <c r="H118" i="15"/>
  <c r="H121" i="15"/>
  <c r="R121" i="15"/>
  <c r="R136" i="14"/>
  <c r="H136" i="14"/>
  <c r="R129" i="13"/>
  <c r="H129" i="13"/>
  <c r="R132" i="13"/>
  <c r="R132" i="12"/>
  <c r="H132" i="12"/>
  <c r="R135" i="12"/>
  <c r="H135" i="12"/>
  <c r="R138" i="12"/>
  <c r="R138" i="11"/>
  <c r="H138" i="11"/>
  <c r="R131" i="10"/>
  <c r="H131" i="10"/>
  <c r="R134" i="10"/>
  <c r="R134" i="9"/>
  <c r="H134" i="9"/>
  <c r="H130" i="8"/>
  <c r="R130" i="8"/>
  <c r="R131" i="7"/>
  <c r="H131" i="7"/>
  <c r="R133" i="7"/>
  <c r="H133" i="7"/>
  <c r="R137" i="7"/>
  <c r="H137" i="7"/>
  <c r="R132" i="6"/>
  <c r="H132" i="6"/>
  <c r="R136" i="2"/>
  <c r="R137" i="16"/>
  <c r="H137" i="16"/>
  <c r="R130" i="15"/>
  <c r="R133" i="15"/>
  <c r="H133" i="15"/>
  <c r="R141" i="14"/>
  <c r="R141" i="13"/>
  <c r="H141" i="13"/>
  <c r="R144" i="13"/>
  <c r="H144" i="13"/>
  <c r="R147" i="13"/>
  <c r="R145" i="11"/>
  <c r="H145" i="11"/>
  <c r="H149" i="10"/>
  <c r="R149" i="10"/>
  <c r="R148" i="8"/>
  <c r="H148" i="8"/>
  <c r="R144" i="6"/>
  <c r="H144" i="6"/>
  <c r="R140" i="16"/>
  <c r="H140" i="16"/>
  <c r="R156" i="13"/>
  <c r="H156" i="13"/>
  <c r="R158" i="10"/>
  <c r="H158" i="10"/>
  <c r="R153" i="8"/>
  <c r="H153" i="8"/>
  <c r="R159" i="7"/>
  <c r="H159" i="7"/>
  <c r="R155" i="2"/>
  <c r="H155" i="2"/>
  <c r="H163" i="14"/>
  <c r="R163" i="14"/>
  <c r="R171" i="13"/>
  <c r="H171" i="13"/>
  <c r="H165" i="11"/>
  <c r="R165" i="11"/>
  <c r="R163" i="9"/>
  <c r="H163" i="9"/>
  <c r="R162" i="7"/>
  <c r="H162" i="7"/>
  <c r="R168" i="6"/>
  <c r="H168" i="6"/>
  <c r="R164" i="16"/>
  <c r="H164" i="16"/>
  <c r="R174" i="11"/>
  <c r="H174" i="11"/>
  <c r="R173" i="8"/>
  <c r="H173" i="8"/>
  <c r="R179" i="7"/>
  <c r="H179" i="7"/>
  <c r="R175" i="2"/>
  <c r="H175" i="2"/>
  <c r="R181" i="16"/>
  <c r="H181" i="16"/>
  <c r="R187" i="14"/>
  <c r="H187" i="14"/>
  <c r="H191" i="13"/>
  <c r="R191" i="13"/>
  <c r="R189" i="11"/>
  <c r="H189" i="11"/>
  <c r="H193" i="10"/>
  <c r="R193" i="10"/>
  <c r="R192" i="8"/>
  <c r="H192" i="8"/>
  <c r="R188" i="6"/>
  <c r="H188" i="6"/>
  <c r="R184" i="16"/>
  <c r="H184" i="16"/>
  <c r="H198" i="12"/>
  <c r="R198" i="12"/>
  <c r="H202" i="12"/>
  <c r="R202" i="12"/>
  <c r="H199" i="11"/>
  <c r="R199" i="11"/>
  <c r="R201" i="10"/>
  <c r="H201" i="10"/>
  <c r="R197" i="9"/>
  <c r="H197" i="9"/>
  <c r="R206" i="14"/>
  <c r="H206" i="14"/>
  <c r="R214" i="14"/>
  <c r="H214" i="14"/>
  <c r="R212" i="13"/>
  <c r="H212" i="13"/>
  <c r="R210" i="12"/>
  <c r="H210" i="12"/>
  <c r="R208" i="11"/>
  <c r="H208" i="11"/>
  <c r="R206" i="10"/>
  <c r="H206" i="10"/>
  <c r="R214" i="10"/>
  <c r="H214" i="10"/>
  <c r="R212" i="9"/>
  <c r="H212" i="9"/>
  <c r="R208" i="7"/>
  <c r="H208" i="7"/>
  <c r="R214" i="6"/>
  <c r="H214" i="6"/>
  <c r="R210" i="16"/>
  <c r="H210" i="16"/>
  <c r="R210" i="15"/>
  <c r="H210" i="15"/>
  <c r="R226" i="13"/>
  <c r="H226" i="13"/>
  <c r="R226" i="11"/>
  <c r="H226" i="11"/>
  <c r="R219" i="10"/>
  <c r="H219" i="10"/>
  <c r="H224" i="9"/>
  <c r="R224" i="9"/>
  <c r="R220" i="8"/>
  <c r="H220" i="8"/>
  <c r="H220" i="7"/>
  <c r="R220" i="7"/>
  <c r="R226" i="7"/>
  <c r="H226" i="7"/>
  <c r="H226" i="6"/>
  <c r="R226" i="6"/>
  <c r="R222" i="2"/>
  <c r="H222" i="2"/>
  <c r="H222" i="16"/>
  <c r="R222" i="16"/>
  <c r="R230" i="13"/>
  <c r="H230" i="13"/>
  <c r="R230" i="11"/>
  <c r="H230" i="11"/>
  <c r="H231" i="9"/>
  <c r="R231" i="9"/>
  <c r="R235" i="8"/>
  <c r="H235" i="8"/>
  <c r="R228" i="7"/>
  <c r="H228" i="7"/>
  <c r="H233" i="16"/>
  <c r="R233" i="16"/>
  <c r="R240" i="13"/>
  <c r="H240" i="13"/>
  <c r="R243" i="15"/>
  <c r="H243" i="15"/>
  <c r="H251" i="12"/>
  <c r="R251" i="12"/>
  <c r="R259" i="11"/>
  <c r="H259" i="11"/>
  <c r="R258" i="10"/>
  <c r="H258" i="10"/>
  <c r="R252" i="8"/>
  <c r="H252" i="8"/>
  <c r="R258" i="2"/>
  <c r="H258" i="2"/>
  <c r="R258" i="16"/>
  <c r="H258" i="16"/>
  <c r="R265" i="12"/>
  <c r="H265" i="12"/>
  <c r="R268" i="12"/>
  <c r="H268" i="12"/>
  <c r="R261" i="11"/>
  <c r="H261" i="11"/>
  <c r="H268" i="11"/>
  <c r="R268" i="11"/>
  <c r="H266" i="16"/>
  <c r="R266" i="16"/>
  <c r="R278" i="12"/>
  <c r="H278" i="12"/>
  <c r="R285" i="13"/>
  <c r="H285" i="13"/>
  <c r="R287" i="10"/>
  <c r="H287" i="10"/>
  <c r="R297" i="16"/>
  <c r="H297" i="16"/>
  <c r="R306" i="13"/>
  <c r="H306" i="13"/>
  <c r="H310" i="12"/>
  <c r="R310" i="12"/>
  <c r="R308" i="10"/>
  <c r="H308" i="10"/>
  <c r="H312" i="9"/>
  <c r="R312" i="9"/>
  <c r="R325" i="11"/>
  <c r="H325" i="11"/>
  <c r="R335" i="10"/>
  <c r="H335" i="10"/>
  <c r="H336" i="8"/>
  <c r="R336" i="8"/>
  <c r="R330" i="6"/>
  <c r="H330" i="6"/>
  <c r="R333" i="6"/>
  <c r="H333" i="6"/>
  <c r="H24" i="14"/>
  <c r="H19" i="2"/>
  <c r="H36" i="9"/>
  <c r="H54" i="6"/>
  <c r="H104" i="10"/>
  <c r="R24" i="13"/>
  <c r="H24" i="13"/>
  <c r="R24" i="11"/>
  <c r="H24" i="11"/>
  <c r="R20" i="10"/>
  <c r="H20" i="10"/>
  <c r="R27" i="7"/>
  <c r="H27" i="7"/>
  <c r="R22" i="6"/>
  <c r="H22" i="6"/>
  <c r="R23" i="2"/>
  <c r="H23" i="2"/>
  <c r="R28" i="2"/>
  <c r="H28" i="2"/>
  <c r="R19" i="15"/>
  <c r="H19" i="15"/>
  <c r="R36" i="13"/>
  <c r="H36" i="13"/>
  <c r="R34" i="12"/>
  <c r="H34" i="12"/>
  <c r="R38" i="10"/>
  <c r="H38" i="10"/>
  <c r="R36" i="7"/>
  <c r="H36" i="7"/>
  <c r="R34" i="6"/>
  <c r="H34" i="6"/>
  <c r="R38" i="16"/>
  <c r="H38" i="16"/>
  <c r="R47" i="14"/>
  <c r="H47" i="14"/>
  <c r="R43" i="12"/>
  <c r="H43" i="12"/>
  <c r="R49" i="11"/>
  <c r="H49" i="11"/>
  <c r="R45" i="9"/>
  <c r="H45" i="9"/>
  <c r="R41" i="7"/>
  <c r="H41" i="7"/>
  <c r="R45" i="6"/>
  <c r="H45" i="6"/>
  <c r="R41" i="16"/>
  <c r="H41" i="16"/>
  <c r="R53" i="11"/>
  <c r="H53" i="11"/>
  <c r="R59" i="10"/>
  <c r="H59" i="10"/>
  <c r="R54" i="8"/>
  <c r="H54" i="8"/>
  <c r="R60" i="8"/>
  <c r="H60" i="8"/>
  <c r="R57" i="7"/>
  <c r="H57" i="7"/>
  <c r="H53" i="6"/>
  <c r="R53" i="6"/>
  <c r="R58" i="6"/>
  <c r="H58" i="6"/>
  <c r="R71" i="14"/>
  <c r="H71" i="14"/>
  <c r="R72" i="13"/>
  <c r="H72" i="13"/>
  <c r="R64" i="11"/>
  <c r="H64" i="11"/>
  <c r="R70" i="11"/>
  <c r="H70" i="11"/>
  <c r="R64" i="9"/>
  <c r="H64" i="9"/>
  <c r="R70" i="8"/>
  <c r="H70" i="8"/>
  <c r="R65" i="7"/>
  <c r="H65" i="7"/>
  <c r="H70" i="7"/>
  <c r="R70" i="7"/>
  <c r="R65" i="2"/>
  <c r="H65" i="2"/>
  <c r="R64" i="15"/>
  <c r="H64" i="15"/>
  <c r="H81" i="14"/>
  <c r="R81" i="14"/>
  <c r="R74" i="12"/>
  <c r="H74" i="12"/>
  <c r="H79" i="12"/>
  <c r="R79" i="12"/>
  <c r="R80" i="6"/>
  <c r="H80" i="6"/>
  <c r="R85" i="14"/>
  <c r="H85" i="14"/>
  <c r="R88" i="12"/>
  <c r="H88" i="12"/>
  <c r="R89" i="11"/>
  <c r="H89" i="11"/>
  <c r="R91" i="10"/>
  <c r="H91" i="10"/>
  <c r="R87" i="9"/>
  <c r="H87" i="9"/>
  <c r="H86" i="8"/>
  <c r="R86" i="8"/>
  <c r="R91" i="8"/>
  <c r="H91" i="8"/>
  <c r="R86" i="2"/>
  <c r="H86" i="2"/>
  <c r="R89" i="2"/>
  <c r="H89" i="2"/>
  <c r="R94" i="2"/>
  <c r="H94" i="2"/>
  <c r="R91" i="16"/>
  <c r="H91" i="16"/>
  <c r="R96" i="14"/>
  <c r="H96" i="14"/>
  <c r="R102" i="14"/>
  <c r="H102" i="14"/>
  <c r="R102" i="13"/>
  <c r="H102" i="13"/>
  <c r="R98" i="12"/>
  <c r="H98" i="12"/>
  <c r="R98" i="11"/>
  <c r="H98" i="11"/>
  <c r="R104" i="11"/>
  <c r="H104" i="11"/>
  <c r="R97" i="9"/>
  <c r="H97" i="9"/>
  <c r="R100" i="9"/>
  <c r="H100" i="9"/>
  <c r="R98" i="6"/>
  <c r="H98" i="6"/>
  <c r="R104" i="6"/>
  <c r="H104" i="6"/>
  <c r="R101" i="2"/>
  <c r="H101" i="2"/>
  <c r="H97" i="16"/>
  <c r="R97" i="16"/>
  <c r="R102" i="16"/>
  <c r="H102" i="16"/>
  <c r="R115" i="14"/>
  <c r="H115" i="14"/>
  <c r="R109" i="13"/>
  <c r="H109" i="13"/>
  <c r="R115" i="12"/>
  <c r="H115" i="12"/>
  <c r="R110" i="11"/>
  <c r="H110" i="11"/>
  <c r="R116" i="10"/>
  <c r="H116" i="10"/>
  <c r="H108" i="9"/>
  <c r="R108" i="9"/>
  <c r="R115" i="9"/>
  <c r="H115" i="9"/>
  <c r="R107" i="8"/>
  <c r="H107" i="8"/>
  <c r="R108" i="6"/>
  <c r="H108" i="6"/>
  <c r="R107" i="2"/>
  <c r="H107" i="2"/>
  <c r="R118" i="14"/>
  <c r="H118" i="14"/>
  <c r="R123" i="13"/>
  <c r="H123" i="13"/>
  <c r="R126" i="13"/>
  <c r="H126" i="13"/>
  <c r="R119" i="11"/>
  <c r="H119" i="11"/>
  <c r="R122" i="10"/>
  <c r="H122" i="10"/>
  <c r="R118" i="9"/>
  <c r="H118" i="9"/>
  <c r="R121" i="8"/>
  <c r="H121" i="8"/>
  <c r="R124" i="8"/>
  <c r="H124" i="8"/>
  <c r="H121" i="7"/>
  <c r="R121" i="7"/>
  <c r="H127" i="6"/>
  <c r="R127" i="6"/>
  <c r="R137" i="9"/>
  <c r="H137" i="9"/>
  <c r="R131" i="8"/>
  <c r="H131" i="8"/>
  <c r="R136" i="8"/>
  <c r="H136" i="8"/>
  <c r="R132" i="16"/>
  <c r="H132" i="16"/>
  <c r="R143" i="10"/>
  <c r="H143" i="10"/>
  <c r="H147" i="9"/>
  <c r="R147" i="9"/>
  <c r="H143" i="7"/>
  <c r="R143" i="7"/>
  <c r="R145" i="2"/>
  <c r="H145" i="2"/>
  <c r="R158" i="14"/>
  <c r="H158" i="14"/>
  <c r="H152" i="15"/>
  <c r="R152" i="15"/>
  <c r="R169" i="12"/>
  <c r="H169" i="12"/>
  <c r="R176" i="12"/>
  <c r="H176" i="12"/>
  <c r="R174" i="7"/>
  <c r="H174" i="7"/>
  <c r="H174" i="6"/>
  <c r="R174" i="6"/>
  <c r="R176" i="16"/>
  <c r="H176" i="16"/>
  <c r="R185" i="13"/>
  <c r="H185" i="13"/>
  <c r="H189" i="12"/>
  <c r="R189" i="12"/>
  <c r="H191" i="9"/>
  <c r="R191" i="9"/>
  <c r="R193" i="7"/>
  <c r="H193" i="7"/>
  <c r="H193" i="6"/>
  <c r="R193" i="6"/>
  <c r="H189" i="16"/>
  <c r="R189" i="16"/>
  <c r="R199" i="13"/>
  <c r="H199" i="13"/>
  <c r="R195" i="12"/>
  <c r="H195" i="12"/>
  <c r="R202" i="9"/>
  <c r="H202" i="9"/>
  <c r="H198" i="8"/>
  <c r="R198" i="8"/>
  <c r="R198" i="7"/>
  <c r="H198" i="7"/>
  <c r="H204" i="7"/>
  <c r="R204" i="7"/>
  <c r="R204" i="6"/>
  <c r="H204" i="6"/>
  <c r="H200" i="2"/>
  <c r="R200" i="2"/>
  <c r="R200" i="16"/>
  <c r="H200" i="16"/>
  <c r="R198" i="15"/>
  <c r="H198" i="15"/>
  <c r="H211" i="14"/>
  <c r="R211" i="14"/>
  <c r="H209" i="13"/>
  <c r="R209" i="13"/>
  <c r="H207" i="12"/>
  <c r="R207" i="12"/>
  <c r="H215" i="12"/>
  <c r="R215" i="12"/>
  <c r="H213" i="11"/>
  <c r="R213" i="11"/>
  <c r="H211" i="10"/>
  <c r="R211" i="10"/>
  <c r="H209" i="9"/>
  <c r="R209" i="9"/>
  <c r="H207" i="8"/>
  <c r="R207" i="8"/>
  <c r="R213" i="8"/>
  <c r="H213" i="8"/>
  <c r="H213" i="7"/>
  <c r="R213" i="7"/>
  <c r="R209" i="6"/>
  <c r="H209" i="6"/>
  <c r="H209" i="2"/>
  <c r="R209" i="2"/>
  <c r="R215" i="2"/>
  <c r="H215" i="2"/>
  <c r="H215" i="16"/>
  <c r="R215" i="16"/>
  <c r="R223" i="13"/>
  <c r="H223" i="13"/>
  <c r="R217" i="11"/>
  <c r="H217" i="11"/>
  <c r="R218" i="9"/>
  <c r="H218" i="9"/>
  <c r="R217" i="7"/>
  <c r="H217" i="7"/>
  <c r="R223" i="6"/>
  <c r="H223" i="6"/>
  <c r="R219" i="16"/>
  <c r="H219" i="16"/>
  <c r="H237" i="14"/>
  <c r="R237" i="14"/>
  <c r="R231" i="12"/>
  <c r="H231" i="12"/>
  <c r="R234" i="12"/>
  <c r="H234" i="12"/>
  <c r="R232" i="10"/>
  <c r="H232" i="10"/>
  <c r="R232" i="8"/>
  <c r="H232" i="8"/>
  <c r="H233" i="6"/>
  <c r="R233" i="6"/>
  <c r="R237" i="2"/>
  <c r="H237" i="2"/>
  <c r="R230" i="16"/>
  <c r="H230" i="16"/>
  <c r="H240" i="14"/>
  <c r="R240" i="14"/>
  <c r="R258" i="13"/>
  <c r="H258" i="13"/>
  <c r="R256" i="11"/>
  <c r="H256" i="11"/>
  <c r="R259" i="9"/>
  <c r="H259" i="9"/>
  <c r="R257" i="8"/>
  <c r="H257" i="8"/>
  <c r="R250" i="6"/>
  <c r="H250" i="6"/>
  <c r="R265" i="13"/>
  <c r="H265" i="13"/>
  <c r="H262" i="12"/>
  <c r="R262" i="12"/>
  <c r="R267" i="9"/>
  <c r="H267" i="9"/>
  <c r="R263" i="16"/>
  <c r="H263" i="16"/>
  <c r="R261" i="15"/>
  <c r="H261" i="15"/>
  <c r="H264" i="15"/>
  <c r="R264" i="15"/>
  <c r="R277" i="13"/>
  <c r="H277" i="13"/>
  <c r="R276" i="12"/>
  <c r="H276" i="12"/>
  <c r="H277" i="8"/>
  <c r="R277" i="8"/>
  <c r="H292" i="14"/>
  <c r="R292" i="14"/>
  <c r="H284" i="10"/>
  <c r="R284" i="10"/>
  <c r="R292" i="9"/>
  <c r="H292" i="9"/>
  <c r="R287" i="6"/>
  <c r="H287" i="6"/>
  <c r="R288" i="2"/>
  <c r="H288" i="2"/>
  <c r="H284" i="16"/>
  <c r="R284" i="16"/>
  <c r="H299" i="14"/>
  <c r="R299" i="14"/>
  <c r="R297" i="12"/>
  <c r="H297" i="12"/>
  <c r="R301" i="6"/>
  <c r="H301" i="6"/>
  <c r="H301" i="2"/>
  <c r="R301" i="2"/>
  <c r="R310" i="2"/>
  <c r="H310" i="2"/>
  <c r="H310" i="16"/>
  <c r="R310" i="16"/>
  <c r="R334" i="14"/>
  <c r="H334" i="14"/>
  <c r="R327" i="13"/>
  <c r="H327" i="13"/>
  <c r="R335" i="12"/>
  <c r="H335" i="12"/>
  <c r="H25" i="12"/>
  <c r="H21" i="15"/>
  <c r="H43" i="10"/>
  <c r="R26" i="14"/>
  <c r="H26" i="14"/>
  <c r="R22" i="12"/>
  <c r="H22" i="12"/>
  <c r="R27" i="11"/>
  <c r="H27" i="11"/>
  <c r="R20" i="9"/>
  <c r="H20" i="9"/>
  <c r="R21" i="8"/>
  <c r="H21" i="8"/>
  <c r="R26" i="8"/>
  <c r="H26" i="8"/>
  <c r="R38" i="14"/>
  <c r="H38" i="14"/>
  <c r="R32" i="11"/>
  <c r="H32" i="11"/>
  <c r="R30" i="10"/>
  <c r="H30" i="10"/>
  <c r="R30" i="8"/>
  <c r="H30" i="8"/>
  <c r="R38" i="8"/>
  <c r="H38" i="8"/>
  <c r="R32" i="2"/>
  <c r="H32" i="2"/>
  <c r="R30" i="16"/>
  <c r="H30" i="16"/>
  <c r="R45" i="14"/>
  <c r="H45" i="14"/>
  <c r="R41" i="12"/>
  <c r="H41" i="12"/>
  <c r="R47" i="11"/>
  <c r="H47" i="11"/>
  <c r="R43" i="9"/>
  <c r="H43" i="9"/>
  <c r="R49" i="8"/>
  <c r="H49" i="8"/>
  <c r="R47" i="6"/>
  <c r="H47" i="6"/>
  <c r="R43" i="16"/>
  <c r="H43" i="16"/>
  <c r="R59" i="14"/>
  <c r="H59" i="14"/>
  <c r="R57" i="13"/>
  <c r="H57" i="13"/>
  <c r="R55" i="12"/>
  <c r="H55" i="12"/>
  <c r="R61" i="11"/>
  <c r="H61" i="11"/>
  <c r="R57" i="9"/>
  <c r="H57" i="9"/>
  <c r="R52" i="8"/>
  <c r="H52" i="8"/>
  <c r="R58" i="2"/>
  <c r="H58" i="2"/>
  <c r="R54" i="15"/>
  <c r="H54" i="15"/>
  <c r="R68" i="14"/>
  <c r="H68" i="14"/>
  <c r="R70" i="13"/>
  <c r="H70" i="13"/>
  <c r="H65" i="12"/>
  <c r="R65" i="12"/>
  <c r="R72" i="10"/>
  <c r="H72" i="10"/>
  <c r="H67" i="9"/>
  <c r="R67" i="9"/>
  <c r="R63" i="6"/>
  <c r="H63" i="6"/>
  <c r="R68" i="2"/>
  <c r="H68" i="2"/>
  <c r="R66" i="16"/>
  <c r="H66" i="16"/>
  <c r="R76" i="14"/>
  <c r="H76" i="14"/>
  <c r="R74" i="13"/>
  <c r="H74" i="13"/>
  <c r="R76" i="12"/>
  <c r="H76" i="12"/>
  <c r="R82" i="10"/>
  <c r="H82" i="10"/>
  <c r="R80" i="9"/>
  <c r="H80" i="9"/>
  <c r="R80" i="8"/>
  <c r="H80" i="8"/>
  <c r="H75" i="7"/>
  <c r="R75" i="7"/>
  <c r="R78" i="7"/>
  <c r="H78" i="7"/>
  <c r="R78" i="6"/>
  <c r="H78" i="6"/>
  <c r="H83" i="6"/>
  <c r="R83" i="6"/>
  <c r="R87" i="14"/>
  <c r="H87" i="14"/>
  <c r="H90" i="14"/>
  <c r="R90" i="14"/>
  <c r="R89" i="13"/>
  <c r="H89" i="13"/>
  <c r="R85" i="12"/>
  <c r="H85" i="12"/>
  <c r="R87" i="11"/>
  <c r="H87" i="11"/>
  <c r="H92" i="11"/>
  <c r="R92" i="11"/>
  <c r="R90" i="9"/>
  <c r="H90" i="9"/>
  <c r="R91" i="7"/>
  <c r="H91" i="7"/>
  <c r="R89" i="16"/>
  <c r="H89" i="16"/>
  <c r="R85" i="15"/>
  <c r="H85" i="15"/>
  <c r="R99" i="14"/>
  <c r="H99" i="14"/>
  <c r="R101" i="11"/>
  <c r="H101" i="11"/>
  <c r="R103" i="8"/>
  <c r="H103" i="8"/>
  <c r="R96" i="7"/>
  <c r="H96" i="7"/>
  <c r="R101" i="7"/>
  <c r="H101" i="7"/>
  <c r="R96" i="6"/>
  <c r="H96" i="6"/>
  <c r="R113" i="14"/>
  <c r="H113" i="14"/>
  <c r="H112" i="13"/>
  <c r="R112" i="13"/>
  <c r="H113" i="12"/>
  <c r="R113" i="12"/>
  <c r="R113" i="10"/>
  <c r="H113" i="10"/>
  <c r="R109" i="2"/>
  <c r="H109" i="2"/>
  <c r="R120" i="13"/>
  <c r="H120" i="13"/>
  <c r="R126" i="12"/>
  <c r="H126" i="12"/>
  <c r="R122" i="11"/>
  <c r="H122" i="11"/>
  <c r="R125" i="10"/>
  <c r="H125" i="10"/>
  <c r="R118" i="8"/>
  <c r="H118" i="8"/>
  <c r="H123" i="16"/>
  <c r="R123" i="16"/>
  <c r="R137" i="14"/>
  <c r="H137" i="14"/>
  <c r="R133" i="12"/>
  <c r="H133" i="12"/>
  <c r="R129" i="10"/>
  <c r="H129" i="10"/>
  <c r="R135" i="9"/>
  <c r="H135" i="9"/>
  <c r="R131" i="2"/>
  <c r="H131" i="2"/>
  <c r="H138" i="16"/>
  <c r="R138" i="16"/>
  <c r="R142" i="13"/>
  <c r="H142" i="13"/>
  <c r="H145" i="12"/>
  <c r="R145" i="12"/>
  <c r="R143" i="8"/>
  <c r="H143" i="8"/>
  <c r="R149" i="7"/>
  <c r="H149" i="7"/>
  <c r="H149" i="6"/>
  <c r="R149" i="6"/>
  <c r="H145" i="16"/>
  <c r="R145" i="16"/>
  <c r="R160" i="11"/>
  <c r="H160" i="11"/>
  <c r="H171" i="14"/>
  <c r="R171" i="14"/>
  <c r="H163" i="10"/>
  <c r="R163" i="10"/>
  <c r="R164" i="15"/>
  <c r="H164" i="15"/>
  <c r="R178" i="9"/>
  <c r="H178" i="9"/>
  <c r="H178" i="8"/>
  <c r="R178" i="8"/>
  <c r="R180" i="6"/>
  <c r="H180" i="6"/>
  <c r="H180" i="2"/>
  <c r="R180" i="2"/>
  <c r="R187" i="10"/>
  <c r="H187" i="10"/>
  <c r="R187" i="8"/>
  <c r="H187" i="8"/>
  <c r="H187" i="7"/>
  <c r="R187" i="7"/>
  <c r="R189" i="2"/>
  <c r="H189" i="2"/>
  <c r="H197" i="14"/>
  <c r="R197" i="14"/>
  <c r="R19" i="13"/>
  <c r="H19" i="13"/>
  <c r="R22" i="13"/>
  <c r="H22" i="13"/>
  <c r="R27" i="13"/>
  <c r="H27" i="13"/>
  <c r="R20" i="12"/>
  <c r="H20" i="12"/>
  <c r="R28" i="12"/>
  <c r="H28" i="12"/>
  <c r="R21" i="11"/>
  <c r="R28" i="11"/>
  <c r="H28" i="11"/>
  <c r="R21" i="10"/>
  <c r="H21" i="10"/>
  <c r="R24" i="10"/>
  <c r="H24" i="10"/>
  <c r="R27" i="10"/>
  <c r="R22" i="9"/>
  <c r="R25" i="9"/>
  <c r="R27" i="9"/>
  <c r="H27" i="9"/>
  <c r="R22" i="8"/>
  <c r="H22" i="8"/>
  <c r="R21" i="7"/>
  <c r="R23" i="7"/>
  <c r="H23" i="7"/>
  <c r="R28" i="7"/>
  <c r="H28" i="7"/>
  <c r="R24" i="6"/>
  <c r="R27" i="6"/>
  <c r="R24" i="2"/>
  <c r="H24" i="2"/>
  <c r="R20" i="16"/>
  <c r="R23" i="16"/>
  <c r="R25" i="16"/>
  <c r="H25" i="16"/>
  <c r="R22" i="15"/>
  <c r="R33" i="14"/>
  <c r="R36" i="14"/>
  <c r="H36" i="14"/>
  <c r="R31" i="13"/>
  <c r="R34" i="13"/>
  <c r="H34" i="13"/>
  <c r="R39" i="13"/>
  <c r="R32" i="12"/>
  <c r="H32" i="12"/>
  <c r="R37" i="12"/>
  <c r="R30" i="11"/>
  <c r="H30" i="11"/>
  <c r="R35" i="11"/>
  <c r="R38" i="11"/>
  <c r="H38" i="11"/>
  <c r="R33" i="10"/>
  <c r="R36" i="10"/>
  <c r="H36" i="10"/>
  <c r="R31" i="9"/>
  <c r="R33" i="9"/>
  <c r="R38" i="9"/>
  <c r="H38" i="9"/>
  <c r="R33" i="8"/>
  <c r="R36" i="8"/>
  <c r="H36" i="8"/>
  <c r="R31" i="7"/>
  <c r="R34" i="7"/>
  <c r="H34" i="7"/>
  <c r="R39" i="7"/>
  <c r="R32" i="6"/>
  <c r="H32" i="6"/>
  <c r="R37" i="6"/>
  <c r="R30" i="2"/>
  <c r="H30" i="2"/>
  <c r="R35" i="2"/>
  <c r="R33" i="16"/>
  <c r="R36" i="16"/>
  <c r="H36" i="16"/>
  <c r="R31" i="15"/>
  <c r="R33" i="15"/>
  <c r="R42" i="13"/>
  <c r="R44" i="13"/>
  <c r="R47" i="13"/>
  <c r="H47" i="13"/>
  <c r="R49" i="13"/>
  <c r="H49" i="13"/>
  <c r="R48" i="12"/>
  <c r="R50" i="12"/>
  <c r="R43" i="11"/>
  <c r="H43" i="11"/>
  <c r="R45" i="11"/>
  <c r="H45" i="11"/>
  <c r="R44" i="10"/>
  <c r="R46" i="10"/>
  <c r="R49" i="10"/>
  <c r="H49" i="10"/>
  <c r="R41" i="9"/>
  <c r="H41" i="9"/>
  <c r="R50" i="9"/>
  <c r="R42" i="8"/>
  <c r="R45" i="8"/>
  <c r="H45" i="8"/>
  <c r="R47" i="8"/>
  <c r="H47" i="8"/>
  <c r="R46" i="7"/>
  <c r="R48" i="7"/>
  <c r="R41" i="6"/>
  <c r="H41" i="6"/>
  <c r="R43" i="6"/>
  <c r="H43" i="6"/>
  <c r="R42" i="2"/>
  <c r="R44" i="2"/>
  <c r="R47" i="2"/>
  <c r="H47" i="2"/>
  <c r="R49" i="2"/>
  <c r="H49" i="2"/>
  <c r="R48" i="16"/>
  <c r="R50" i="16"/>
  <c r="R42" i="15"/>
  <c r="R44" i="15"/>
  <c r="R55" i="8"/>
  <c r="H55" i="8"/>
  <c r="R58" i="8"/>
  <c r="H58" i="8"/>
  <c r="R53" i="7"/>
  <c r="H53" i="7"/>
  <c r="R58" i="7"/>
  <c r="H58" i="7"/>
  <c r="R60" i="7"/>
  <c r="H60" i="7"/>
  <c r="R56" i="6"/>
  <c r="H56" i="6"/>
  <c r="R61" i="6"/>
  <c r="R53" i="2"/>
  <c r="H53" i="2"/>
  <c r="H59" i="2"/>
  <c r="R59" i="2"/>
  <c r="R54" i="16"/>
  <c r="H54" i="16"/>
  <c r="R63" i="14"/>
  <c r="H63" i="14"/>
  <c r="R72" i="14"/>
  <c r="H72" i="14"/>
  <c r="R64" i="13"/>
  <c r="H64" i="13"/>
  <c r="H67" i="13"/>
  <c r="R67" i="13"/>
  <c r="R66" i="12"/>
  <c r="H66" i="12"/>
  <c r="R72" i="12"/>
  <c r="H72" i="12"/>
  <c r="R65" i="11"/>
  <c r="H65" i="11"/>
  <c r="R64" i="10"/>
  <c r="H64" i="10"/>
  <c r="R66" i="10"/>
  <c r="H66" i="10"/>
  <c r="H69" i="10"/>
  <c r="R69" i="10"/>
  <c r="R68" i="9"/>
  <c r="H68" i="9"/>
  <c r="R65" i="8"/>
  <c r="R68" i="8"/>
  <c r="H63" i="7"/>
  <c r="R63" i="7"/>
  <c r="R66" i="6"/>
  <c r="H66" i="6"/>
  <c r="R68" i="6"/>
  <c r="R71" i="6"/>
  <c r="H71" i="6"/>
  <c r="R63" i="2"/>
  <c r="H66" i="2"/>
  <c r="R66" i="2"/>
  <c r="R69" i="2"/>
  <c r="H69" i="2"/>
  <c r="R71" i="16"/>
  <c r="H71" i="16"/>
  <c r="R65" i="15"/>
  <c r="H65" i="15"/>
  <c r="R74" i="14"/>
  <c r="H74" i="14"/>
  <c r="R82" i="14"/>
  <c r="H82" i="14"/>
  <c r="R79" i="13"/>
  <c r="R82" i="13"/>
  <c r="H82" i="13"/>
  <c r="H77" i="12"/>
  <c r="R77" i="12"/>
  <c r="R80" i="12"/>
  <c r="H80" i="12"/>
  <c r="R77" i="11"/>
  <c r="R80" i="11"/>
  <c r="H80" i="11"/>
  <c r="R82" i="11"/>
  <c r="H82" i="11"/>
  <c r="R83" i="9"/>
  <c r="R75" i="8"/>
  <c r="R78" i="8"/>
  <c r="H78" i="8"/>
  <c r="R76" i="7"/>
  <c r="H76" i="7"/>
  <c r="R83" i="7"/>
  <c r="R76" i="6"/>
  <c r="H76" i="6"/>
  <c r="H81" i="6"/>
  <c r="R81" i="6"/>
  <c r="R74" i="2"/>
  <c r="H74" i="2"/>
  <c r="R81" i="2"/>
  <c r="R74" i="16"/>
  <c r="H74" i="16"/>
  <c r="R76" i="16"/>
  <c r="H76" i="16"/>
  <c r="H79" i="16"/>
  <c r="R79" i="16"/>
  <c r="R91" i="14"/>
  <c r="H91" i="14"/>
  <c r="R87" i="13"/>
  <c r="H87" i="13"/>
  <c r="R90" i="13"/>
  <c r="H90" i="13"/>
  <c r="R89" i="12"/>
  <c r="H89" i="12"/>
  <c r="R91" i="12"/>
  <c r="H91" i="12"/>
  <c r="H94" i="12"/>
  <c r="R94" i="12"/>
  <c r="R93" i="11"/>
  <c r="H93" i="11"/>
  <c r="R89" i="10"/>
  <c r="H89" i="10"/>
  <c r="R92" i="10"/>
  <c r="H92" i="10"/>
  <c r="R91" i="9"/>
  <c r="H91" i="9"/>
  <c r="R93" i="9"/>
  <c r="H93" i="9"/>
  <c r="R89" i="8"/>
  <c r="H89" i="8"/>
  <c r="R94" i="8"/>
  <c r="R86" i="7"/>
  <c r="H86" i="7"/>
  <c r="H92" i="7"/>
  <c r="R92" i="7"/>
  <c r="R87" i="6"/>
  <c r="H87" i="6"/>
  <c r="R87" i="2"/>
  <c r="H87" i="2"/>
  <c r="R92" i="2"/>
  <c r="R92" i="16"/>
  <c r="H92" i="16"/>
  <c r="R88" i="15"/>
  <c r="R100" i="14"/>
  <c r="H100" i="14"/>
  <c r="R96" i="13"/>
  <c r="H96" i="13"/>
  <c r="R99" i="13"/>
  <c r="R96" i="12"/>
  <c r="H96" i="12"/>
  <c r="R102" i="12"/>
  <c r="H102" i="12"/>
  <c r="R105" i="12"/>
  <c r="R102" i="11"/>
  <c r="H102" i="11"/>
  <c r="R98" i="10"/>
  <c r="H98" i="10"/>
  <c r="R101" i="10"/>
  <c r="R98" i="9"/>
  <c r="H98" i="9"/>
  <c r="R104" i="9"/>
  <c r="H104" i="9"/>
  <c r="R104" i="8"/>
  <c r="H104" i="8"/>
  <c r="R99" i="7"/>
  <c r="R99" i="6"/>
  <c r="H99" i="6"/>
  <c r="R102" i="6"/>
  <c r="H102" i="6"/>
  <c r="R97" i="2"/>
  <c r="H97" i="2"/>
  <c r="R102" i="2"/>
  <c r="H102" i="2"/>
  <c r="R104" i="2"/>
  <c r="H104" i="2"/>
  <c r="R100" i="16"/>
  <c r="H100" i="16"/>
  <c r="R105" i="16"/>
  <c r="R98" i="15"/>
  <c r="H98" i="15"/>
  <c r="R109" i="14"/>
  <c r="R107" i="12"/>
  <c r="H107" i="12"/>
  <c r="R110" i="12"/>
  <c r="R108" i="11"/>
  <c r="R115" i="11"/>
  <c r="H115" i="11"/>
  <c r="R107" i="10"/>
  <c r="H107" i="10"/>
  <c r="R111" i="10"/>
  <c r="H111" i="10"/>
  <c r="H114" i="10"/>
  <c r="R114" i="10"/>
  <c r="R109" i="9"/>
  <c r="H109" i="9"/>
  <c r="R112" i="9"/>
  <c r="R110" i="7"/>
  <c r="H110" i="7"/>
  <c r="R109" i="6"/>
  <c r="H109" i="6"/>
  <c r="R111" i="6"/>
  <c r="H111" i="6"/>
  <c r="R114" i="6"/>
  <c r="R112" i="16"/>
  <c r="H112" i="16"/>
  <c r="R110" i="15"/>
  <c r="H110" i="15"/>
  <c r="H119" i="14"/>
  <c r="R119" i="14"/>
  <c r="H121" i="13"/>
  <c r="R121" i="13"/>
  <c r="H127" i="12"/>
  <c r="R127" i="12"/>
  <c r="H123" i="10"/>
  <c r="R123" i="10"/>
  <c r="H119" i="8"/>
  <c r="R119" i="8"/>
  <c r="R118" i="7"/>
  <c r="R118" i="6"/>
  <c r="H118" i="6"/>
  <c r="R121" i="6"/>
  <c r="H121" i="6"/>
  <c r="R124" i="6"/>
  <c r="H124" i="6"/>
  <c r="R124" i="2"/>
  <c r="H124" i="2"/>
  <c r="R127" i="2"/>
  <c r="H127" i="2"/>
  <c r="R120" i="16"/>
  <c r="H120" i="16"/>
  <c r="R131" i="14"/>
  <c r="H131" i="14"/>
  <c r="R134" i="14"/>
  <c r="R134" i="13"/>
  <c r="H134" i="13"/>
  <c r="R137" i="13"/>
  <c r="H137" i="13"/>
  <c r="R130" i="12"/>
  <c r="R130" i="11"/>
  <c r="H130" i="11"/>
  <c r="R133" i="11"/>
  <c r="H133" i="11"/>
  <c r="R136" i="11"/>
  <c r="R136" i="10"/>
  <c r="H136" i="10"/>
  <c r="R129" i="9"/>
  <c r="H129" i="9"/>
  <c r="R132" i="9"/>
  <c r="R134" i="8"/>
  <c r="R135" i="7"/>
  <c r="H135" i="7"/>
  <c r="R136" i="6"/>
  <c r="H136" i="6"/>
  <c r="H132" i="2"/>
  <c r="R132" i="2"/>
  <c r="R133" i="16"/>
  <c r="H133" i="16"/>
  <c r="R135" i="16"/>
  <c r="H135" i="16"/>
  <c r="R143" i="14"/>
  <c r="H143" i="14"/>
  <c r="R146" i="14"/>
  <c r="H146" i="14"/>
  <c r="R149" i="14"/>
  <c r="R149" i="13"/>
  <c r="H149" i="13"/>
  <c r="R142" i="12"/>
  <c r="H142" i="12"/>
  <c r="H143" i="11"/>
  <c r="R143" i="11"/>
  <c r="R141" i="9"/>
  <c r="H141" i="9"/>
  <c r="R140" i="7"/>
  <c r="H140" i="7"/>
  <c r="R146" i="6"/>
  <c r="H146" i="6"/>
  <c r="R142" i="16"/>
  <c r="H142" i="16"/>
  <c r="R152" i="11"/>
  <c r="H152" i="11"/>
  <c r="R151" i="8"/>
  <c r="H151" i="8"/>
  <c r="R157" i="7"/>
  <c r="H157" i="7"/>
  <c r="R153" i="2"/>
  <c r="H153" i="2"/>
  <c r="R159" i="16"/>
  <c r="H159" i="16"/>
  <c r="R165" i="14"/>
  <c r="H165" i="14"/>
  <c r="H169" i="13"/>
  <c r="R169" i="13"/>
  <c r="R167" i="11"/>
  <c r="H167" i="11"/>
  <c r="H171" i="10"/>
  <c r="R171" i="10"/>
  <c r="R170" i="8"/>
  <c r="H170" i="8"/>
  <c r="R166" i="6"/>
  <c r="H166" i="6"/>
  <c r="R162" i="16"/>
  <c r="H162" i="16"/>
  <c r="R178" i="13"/>
  <c r="H178" i="13"/>
  <c r="R180" i="10"/>
  <c r="H180" i="10"/>
  <c r="R175" i="8"/>
  <c r="H175" i="8"/>
  <c r="R181" i="7"/>
  <c r="H181" i="7"/>
  <c r="R177" i="2"/>
  <c r="H177" i="2"/>
  <c r="H185" i="14"/>
  <c r="R185" i="14"/>
  <c r="R193" i="13"/>
  <c r="H193" i="13"/>
  <c r="H187" i="11"/>
  <c r="R187" i="11"/>
  <c r="R185" i="9"/>
  <c r="H185" i="9"/>
  <c r="R184" i="7"/>
  <c r="H184" i="7"/>
  <c r="R190" i="6"/>
  <c r="H190" i="6"/>
  <c r="R186" i="16"/>
  <c r="H186" i="16"/>
  <c r="R200" i="12"/>
  <c r="H200" i="12"/>
  <c r="H204" i="12"/>
  <c r="R204" i="12"/>
  <c r="R203" i="10"/>
  <c r="H203" i="10"/>
  <c r="R208" i="14"/>
  <c r="H208" i="14"/>
  <c r="R206" i="13"/>
  <c r="H206" i="13"/>
  <c r="R214" i="13"/>
  <c r="H214" i="13"/>
  <c r="R212" i="12"/>
  <c r="H212" i="12"/>
  <c r="R210" i="11"/>
  <c r="H210" i="11"/>
  <c r="R208" i="10"/>
  <c r="H208" i="10"/>
  <c r="R206" i="9"/>
  <c r="H206" i="9"/>
  <c r="R214" i="9"/>
  <c r="H214" i="9"/>
  <c r="R210" i="7"/>
  <c r="H210" i="7"/>
  <c r="R206" i="2"/>
  <c r="H206" i="2"/>
  <c r="R212" i="16"/>
  <c r="H212" i="16"/>
  <c r="H220" i="13"/>
  <c r="R220" i="13"/>
  <c r="R225" i="12"/>
  <c r="H225" i="12"/>
  <c r="R225" i="10"/>
  <c r="H225" i="10"/>
  <c r="R219" i="15"/>
  <c r="H219" i="15"/>
  <c r="R234" i="14"/>
  <c r="H234" i="14"/>
  <c r="H229" i="10"/>
  <c r="R229" i="10"/>
  <c r="R233" i="9"/>
  <c r="H233" i="9"/>
  <c r="R236" i="9"/>
  <c r="H236" i="9"/>
  <c r="R234" i="7"/>
  <c r="H234" i="7"/>
  <c r="R234" i="2"/>
  <c r="H234" i="2"/>
  <c r="H229" i="15"/>
  <c r="R229" i="15"/>
  <c r="H248" i="14"/>
  <c r="R248" i="14"/>
  <c r="R257" i="14"/>
  <c r="H257" i="14"/>
  <c r="R256" i="13"/>
  <c r="H256" i="13"/>
  <c r="R250" i="11"/>
  <c r="H250" i="11"/>
  <c r="H253" i="9"/>
  <c r="R253" i="9"/>
  <c r="R254" i="7"/>
  <c r="H254" i="7"/>
  <c r="R269" i="14"/>
  <c r="H269" i="14"/>
  <c r="R262" i="13"/>
  <c r="H262" i="13"/>
  <c r="R267" i="10"/>
  <c r="H267" i="10"/>
  <c r="H264" i="9"/>
  <c r="R264" i="9"/>
  <c r="R264" i="8"/>
  <c r="H264" i="8"/>
  <c r="H270" i="8"/>
  <c r="R270" i="8"/>
  <c r="H268" i="7"/>
  <c r="R268" i="7"/>
  <c r="R270" i="2"/>
  <c r="H270" i="2"/>
  <c r="R268" i="16"/>
  <c r="H268" i="16"/>
  <c r="R280" i="9"/>
  <c r="H280" i="9"/>
  <c r="R274" i="8"/>
  <c r="H274" i="8"/>
  <c r="R291" i="12"/>
  <c r="H291" i="12"/>
  <c r="R296" i="14"/>
  <c r="H296" i="14"/>
  <c r="R295" i="7"/>
  <c r="H295" i="7"/>
  <c r="H295" i="6"/>
  <c r="R295" i="6"/>
  <c r="R314" i="7"/>
  <c r="H314" i="7"/>
  <c r="H314" i="6"/>
  <c r="R314" i="6"/>
  <c r="R323" i="14"/>
  <c r="H323" i="14"/>
  <c r="H317" i="15"/>
  <c r="R317" i="15"/>
  <c r="H38" i="2"/>
  <c r="H45" i="7"/>
  <c r="R111" i="9"/>
  <c r="H111" i="9"/>
  <c r="R109" i="8"/>
  <c r="H109" i="8"/>
  <c r="R111" i="8"/>
  <c r="H111" i="8"/>
  <c r="R107" i="7"/>
  <c r="H107" i="7"/>
  <c r="R109" i="7"/>
  <c r="H109" i="7"/>
  <c r="R115" i="7"/>
  <c r="H115" i="7"/>
  <c r="R107" i="6"/>
  <c r="H107" i="6"/>
  <c r="R113" i="6"/>
  <c r="H113" i="6"/>
  <c r="R115" i="6"/>
  <c r="H115" i="6"/>
  <c r="R111" i="2"/>
  <c r="H111" i="2"/>
  <c r="R113" i="2"/>
  <c r="H113" i="2"/>
  <c r="R109" i="16"/>
  <c r="H109" i="16"/>
  <c r="R111" i="16"/>
  <c r="H111" i="16"/>
  <c r="R122" i="14"/>
  <c r="H122" i="14"/>
  <c r="R124" i="14"/>
  <c r="H124" i="14"/>
  <c r="R119" i="13"/>
  <c r="H119" i="13"/>
  <c r="R122" i="13"/>
  <c r="H122" i="13"/>
  <c r="R127" i="13"/>
  <c r="H127" i="13"/>
  <c r="R120" i="12"/>
  <c r="H120" i="12"/>
  <c r="R125" i="12"/>
  <c r="H125" i="12"/>
  <c r="R118" i="11"/>
  <c r="H118" i="11"/>
  <c r="R123" i="11"/>
  <c r="H123" i="11"/>
  <c r="R126" i="11"/>
  <c r="H126" i="11"/>
  <c r="R121" i="10"/>
  <c r="H121" i="10"/>
  <c r="R124" i="10"/>
  <c r="H124" i="10"/>
  <c r="R119" i="9"/>
  <c r="H119" i="9"/>
  <c r="R122" i="9"/>
  <c r="H122" i="9"/>
  <c r="R127" i="9"/>
  <c r="H127" i="9"/>
  <c r="R120" i="8"/>
  <c r="H120" i="8"/>
  <c r="R125" i="8"/>
  <c r="H125" i="8"/>
  <c r="R119" i="7"/>
  <c r="H119" i="7"/>
  <c r="R122" i="7"/>
  <c r="H122" i="7"/>
  <c r="R127" i="7"/>
  <c r="H127" i="7"/>
  <c r="R120" i="6"/>
  <c r="H120" i="6"/>
  <c r="R125" i="6"/>
  <c r="H125" i="6"/>
  <c r="R118" i="2"/>
  <c r="H118" i="2"/>
  <c r="R123" i="2"/>
  <c r="H123" i="2"/>
  <c r="R126" i="2"/>
  <c r="H126" i="2"/>
  <c r="R121" i="16"/>
  <c r="H121" i="16"/>
  <c r="R124" i="16"/>
  <c r="H124" i="16"/>
  <c r="R122" i="15"/>
  <c r="H122" i="15"/>
  <c r="R133" i="14"/>
  <c r="H133" i="14"/>
  <c r="R135" i="14"/>
  <c r="H135" i="14"/>
  <c r="R131" i="13"/>
  <c r="H131" i="13"/>
  <c r="R133" i="13"/>
  <c r="H133" i="13"/>
  <c r="R129" i="12"/>
  <c r="H129" i="12"/>
  <c r="R131" i="12"/>
  <c r="H131" i="12"/>
  <c r="R137" i="12"/>
  <c r="H137" i="12"/>
  <c r="R129" i="11"/>
  <c r="H129" i="11"/>
  <c r="R135" i="11"/>
  <c r="H135" i="11"/>
  <c r="R137" i="11"/>
  <c r="H137" i="11"/>
  <c r="R133" i="10"/>
  <c r="H133" i="10"/>
  <c r="R135" i="10"/>
  <c r="H135" i="10"/>
  <c r="R131" i="9"/>
  <c r="H131" i="9"/>
  <c r="R133" i="9"/>
  <c r="H133" i="9"/>
  <c r="R138" i="9"/>
  <c r="H138" i="9"/>
  <c r="R133" i="8"/>
  <c r="H133" i="8"/>
  <c r="R135" i="8"/>
  <c r="H135" i="8"/>
  <c r="R134" i="7"/>
  <c r="H134" i="7"/>
  <c r="R129" i="6"/>
  <c r="H129" i="6"/>
  <c r="R131" i="6"/>
  <c r="H131" i="6"/>
  <c r="R130" i="2"/>
  <c r="H130" i="2"/>
  <c r="R135" i="2"/>
  <c r="H135" i="2"/>
  <c r="R137" i="2"/>
  <c r="H137" i="2"/>
  <c r="R136" i="16"/>
  <c r="H136" i="16"/>
  <c r="R129" i="15"/>
  <c r="H129" i="15"/>
  <c r="R140" i="14"/>
  <c r="H140" i="14"/>
  <c r="R142" i="14"/>
  <c r="H142" i="14"/>
  <c r="R148" i="14"/>
  <c r="H148" i="14"/>
  <c r="R140" i="13"/>
  <c r="H140" i="13"/>
  <c r="R146" i="13"/>
  <c r="H146" i="13"/>
  <c r="R148" i="13"/>
  <c r="H148" i="13"/>
  <c r="R144" i="12"/>
  <c r="H144" i="12"/>
  <c r="R146" i="12"/>
  <c r="H146" i="12"/>
  <c r="R142" i="11"/>
  <c r="H142" i="11"/>
  <c r="R144" i="11"/>
  <c r="H144" i="11"/>
  <c r="R140" i="10"/>
  <c r="H140" i="10"/>
  <c r="R142" i="10"/>
  <c r="H142" i="10"/>
  <c r="R148" i="10"/>
  <c r="H148" i="10"/>
  <c r="R140" i="9"/>
  <c r="H140" i="9"/>
  <c r="R146" i="9"/>
  <c r="H146" i="9"/>
  <c r="R148" i="9"/>
  <c r="H148" i="9"/>
  <c r="R147" i="8"/>
  <c r="H147" i="8"/>
  <c r="R142" i="7"/>
  <c r="H142" i="7"/>
  <c r="R144" i="7"/>
  <c r="H144" i="7"/>
  <c r="R143" i="6"/>
  <c r="H143" i="6"/>
  <c r="R148" i="6"/>
  <c r="H148" i="6"/>
  <c r="R140" i="2"/>
  <c r="H140" i="2"/>
  <c r="R149" i="2"/>
  <c r="H149" i="2"/>
  <c r="R144" i="16"/>
  <c r="H144" i="16"/>
  <c r="R146" i="16"/>
  <c r="H146" i="16"/>
  <c r="R144" i="15"/>
  <c r="H144" i="15"/>
  <c r="R155" i="14"/>
  <c r="H155" i="14"/>
  <c r="R157" i="14"/>
  <c r="H157" i="14"/>
  <c r="R153" i="13"/>
  <c r="H153" i="13"/>
  <c r="R155" i="13"/>
  <c r="H155" i="13"/>
  <c r="R151" i="12"/>
  <c r="H151" i="12"/>
  <c r="R153" i="12"/>
  <c r="H153" i="12"/>
  <c r="R159" i="12"/>
  <c r="H159" i="12"/>
  <c r="R151" i="11"/>
  <c r="H151" i="11"/>
  <c r="R157" i="11"/>
  <c r="H157" i="11"/>
  <c r="R159" i="11"/>
  <c r="H159" i="11"/>
  <c r="R155" i="10"/>
  <c r="H155" i="10"/>
  <c r="R157" i="10"/>
  <c r="H157" i="10"/>
  <c r="R153" i="9"/>
  <c r="H153" i="9"/>
  <c r="R155" i="9"/>
  <c r="H155" i="9"/>
  <c r="R160" i="9"/>
  <c r="H160" i="9"/>
  <c r="R155" i="8"/>
  <c r="H155" i="8"/>
  <c r="R157" i="8"/>
  <c r="H157" i="8"/>
  <c r="R156" i="7"/>
  <c r="H156" i="7"/>
  <c r="R151" i="6"/>
  <c r="H151" i="6"/>
  <c r="R153" i="6"/>
  <c r="H153" i="6"/>
  <c r="R152" i="2"/>
  <c r="H152" i="2"/>
  <c r="R157" i="2"/>
  <c r="H157" i="2"/>
  <c r="R159" i="2"/>
  <c r="H159" i="2"/>
  <c r="R158" i="16"/>
  <c r="H158" i="16"/>
  <c r="R151" i="15"/>
  <c r="H151" i="15"/>
  <c r="R162" i="14"/>
  <c r="H162" i="14"/>
  <c r="R164" i="14"/>
  <c r="H164" i="14"/>
  <c r="R170" i="14"/>
  <c r="H170" i="14"/>
  <c r="R162" i="13"/>
  <c r="H162" i="13"/>
  <c r="R168" i="13"/>
  <c r="H168" i="13"/>
  <c r="R170" i="13"/>
  <c r="H170" i="13"/>
  <c r="R166" i="12"/>
  <c r="H166" i="12"/>
  <c r="R164" i="11"/>
  <c r="H164" i="11"/>
  <c r="R166" i="11"/>
  <c r="H166" i="11"/>
  <c r="R162" i="10"/>
  <c r="H162" i="10"/>
  <c r="R164" i="10"/>
  <c r="H164" i="10"/>
  <c r="R170" i="10"/>
  <c r="H170" i="10"/>
  <c r="R162" i="9"/>
  <c r="H162" i="9"/>
  <c r="R168" i="9"/>
  <c r="H168" i="9"/>
  <c r="R170" i="9"/>
  <c r="H170" i="9"/>
  <c r="R169" i="8"/>
  <c r="H169" i="8"/>
  <c r="R164" i="7"/>
  <c r="H164" i="7"/>
  <c r="R166" i="7"/>
  <c r="H166" i="7"/>
  <c r="R165" i="6"/>
  <c r="H165" i="6"/>
  <c r="R170" i="6"/>
  <c r="H170" i="6"/>
  <c r="R162" i="2"/>
  <c r="H162" i="2"/>
  <c r="R171" i="2"/>
  <c r="H171" i="2"/>
  <c r="R166" i="16"/>
  <c r="H166" i="16"/>
  <c r="R168" i="16"/>
  <c r="H168" i="16"/>
  <c r="R166" i="15"/>
  <c r="H166" i="15"/>
  <c r="R177" i="14"/>
  <c r="H177" i="14"/>
  <c r="R179" i="14"/>
  <c r="H179" i="14"/>
  <c r="R175" i="13"/>
  <c r="H175" i="13"/>
  <c r="R177" i="13"/>
  <c r="H177" i="13"/>
  <c r="R173" i="12"/>
  <c r="H173" i="12"/>
  <c r="R175" i="12"/>
  <c r="H175" i="12"/>
  <c r="R181" i="12"/>
  <c r="H181" i="12"/>
  <c r="R173" i="11"/>
  <c r="H173" i="11"/>
  <c r="R179" i="11"/>
  <c r="H179" i="11"/>
  <c r="R181" i="11"/>
  <c r="H181" i="11"/>
  <c r="R177" i="10"/>
  <c r="H177" i="10"/>
  <c r="R179" i="10"/>
  <c r="H179" i="10"/>
  <c r="R175" i="9"/>
  <c r="H175" i="9"/>
  <c r="R177" i="9"/>
  <c r="H177" i="9"/>
  <c r="R182" i="9"/>
  <c r="H182" i="9"/>
  <c r="R177" i="8"/>
  <c r="H177" i="8"/>
  <c r="R179" i="8"/>
  <c r="H179" i="8"/>
  <c r="R178" i="7"/>
  <c r="H178" i="7"/>
  <c r="R173" i="6"/>
  <c r="H173" i="6"/>
  <c r="R175" i="6"/>
  <c r="H175" i="6"/>
  <c r="R174" i="2"/>
  <c r="H174" i="2"/>
  <c r="R179" i="2"/>
  <c r="H179" i="2"/>
  <c r="R181" i="2"/>
  <c r="H181" i="2"/>
  <c r="R180" i="16"/>
  <c r="H180" i="16"/>
  <c r="R173" i="15"/>
  <c r="H173" i="15"/>
  <c r="R184" i="14"/>
  <c r="H184" i="14"/>
  <c r="R186" i="14"/>
  <c r="H186" i="14"/>
  <c r="R192" i="14"/>
  <c r="H192" i="14"/>
  <c r="R184" i="13"/>
  <c r="H184" i="13"/>
  <c r="R190" i="13"/>
  <c r="H190" i="13"/>
  <c r="R192" i="13"/>
  <c r="H192" i="13"/>
  <c r="R188" i="12"/>
  <c r="H188" i="12"/>
  <c r="R190" i="12"/>
  <c r="H190" i="12"/>
  <c r="R186" i="11"/>
  <c r="H186" i="11"/>
  <c r="R188" i="11"/>
  <c r="H188" i="11"/>
  <c r="R184" i="10"/>
  <c r="H184" i="10"/>
  <c r="R192" i="10"/>
  <c r="H192" i="10"/>
  <c r="R184" i="9"/>
  <c r="H184" i="9"/>
  <c r="R190" i="9"/>
  <c r="H190" i="9"/>
  <c r="R192" i="9"/>
  <c r="H192" i="9"/>
  <c r="R191" i="8"/>
  <c r="H191" i="8"/>
  <c r="R186" i="7"/>
  <c r="H186" i="7"/>
  <c r="R188" i="7"/>
  <c r="H188" i="7"/>
  <c r="R187" i="6"/>
  <c r="H187" i="6"/>
  <c r="R192" i="6"/>
  <c r="H192" i="6"/>
  <c r="R184" i="2"/>
  <c r="H184" i="2"/>
  <c r="R193" i="2"/>
  <c r="H193" i="2"/>
  <c r="R188" i="16"/>
  <c r="H188" i="16"/>
  <c r="R190" i="16"/>
  <c r="H190" i="16"/>
  <c r="R188" i="15"/>
  <c r="H188" i="15"/>
  <c r="R196" i="14"/>
  <c r="H196" i="14"/>
  <c r="R197" i="12"/>
  <c r="H197" i="12"/>
  <c r="R199" i="12"/>
  <c r="H199" i="12"/>
  <c r="R203" i="12"/>
  <c r="H203" i="12"/>
  <c r="R198" i="11"/>
  <c r="H198" i="11"/>
  <c r="R199" i="9"/>
  <c r="H199" i="9"/>
  <c r="R201" i="9"/>
  <c r="H201" i="9"/>
  <c r="R197" i="8"/>
  <c r="H197" i="8"/>
  <c r="R199" i="8"/>
  <c r="H199" i="8"/>
  <c r="R195" i="7"/>
  <c r="H195" i="7"/>
  <c r="R197" i="7"/>
  <c r="H197" i="7"/>
  <c r="R203" i="7"/>
  <c r="H203" i="7"/>
  <c r="R195" i="6"/>
  <c r="H195" i="6"/>
  <c r="R201" i="6"/>
  <c r="H201" i="6"/>
  <c r="R203" i="6"/>
  <c r="H203" i="6"/>
  <c r="R199" i="2"/>
  <c r="H199" i="2"/>
  <c r="R201" i="2"/>
  <c r="H201" i="2"/>
  <c r="R197" i="16"/>
  <c r="H197" i="16"/>
  <c r="R199" i="16"/>
  <c r="H199" i="16"/>
  <c r="R213" i="14"/>
  <c r="H213" i="14"/>
  <c r="R211" i="13"/>
  <c r="H211" i="13"/>
  <c r="R209" i="12"/>
  <c r="H209" i="12"/>
  <c r="R207" i="11"/>
  <c r="H207" i="11"/>
  <c r="R215" i="11"/>
  <c r="H215" i="11"/>
  <c r="R213" i="10"/>
  <c r="H213" i="10"/>
  <c r="R211" i="9"/>
  <c r="H211" i="9"/>
  <c r="R206" i="8"/>
  <c r="H206" i="8"/>
  <c r="R208" i="8"/>
  <c r="H208" i="8"/>
  <c r="R207" i="7"/>
  <c r="H207" i="7"/>
  <c r="R212" i="7"/>
  <c r="H212" i="7"/>
  <c r="R214" i="7"/>
  <c r="H214" i="7"/>
  <c r="R213" i="6"/>
  <c r="H213" i="6"/>
  <c r="R208" i="2"/>
  <c r="H208" i="2"/>
  <c r="R210" i="2"/>
  <c r="H210" i="2"/>
  <c r="R209" i="16"/>
  <c r="H209" i="16"/>
  <c r="R214" i="16"/>
  <c r="H214" i="16"/>
  <c r="R221" i="14"/>
  <c r="H221" i="14"/>
  <c r="R223" i="14"/>
  <c r="H223" i="14"/>
  <c r="R222" i="13"/>
  <c r="H222" i="13"/>
  <c r="R225" i="13"/>
  <c r="H225" i="13"/>
  <c r="R221" i="12"/>
  <c r="H221" i="12"/>
  <c r="R224" i="12"/>
  <c r="H224" i="12"/>
  <c r="R223" i="11"/>
  <c r="H223" i="11"/>
  <c r="R225" i="11"/>
  <c r="H225" i="11"/>
  <c r="R224" i="10"/>
  <c r="H224" i="10"/>
  <c r="R217" i="9"/>
  <c r="H217" i="9"/>
  <c r="R223" i="9"/>
  <c r="H223" i="9"/>
  <c r="R225" i="9"/>
  <c r="H225" i="9"/>
  <c r="R224" i="8"/>
  <c r="H224" i="8"/>
  <c r="R219" i="7"/>
  <c r="H219" i="7"/>
  <c r="R221" i="7"/>
  <c r="H221" i="7"/>
  <c r="R220" i="6"/>
  <c r="H220" i="6"/>
  <c r="R225" i="6"/>
  <c r="H225" i="6"/>
  <c r="R217" i="2"/>
  <c r="H217" i="2"/>
  <c r="R226" i="2"/>
  <c r="H226" i="2"/>
  <c r="R221" i="16"/>
  <c r="H221" i="16"/>
  <c r="R223" i="16"/>
  <c r="H223" i="16"/>
  <c r="R221" i="15"/>
  <c r="H221" i="15"/>
  <c r="R231" i="14"/>
  <c r="H231" i="14"/>
  <c r="R236" i="14"/>
  <c r="H236" i="14"/>
  <c r="R229" i="13"/>
  <c r="H229" i="13"/>
  <c r="R232" i="13"/>
  <c r="H232" i="13"/>
  <c r="R228" i="12"/>
  <c r="H228" i="12"/>
  <c r="R229" i="11"/>
  <c r="H229" i="11"/>
  <c r="R232" i="11"/>
  <c r="H232" i="11"/>
  <c r="R228" i="10"/>
  <c r="H228" i="10"/>
  <c r="R231" i="10"/>
  <c r="H231" i="10"/>
  <c r="R234" i="10"/>
  <c r="H234" i="10"/>
  <c r="R230" i="9"/>
  <c r="H230" i="9"/>
  <c r="R231" i="8"/>
  <c r="H231" i="8"/>
  <c r="R234" i="8"/>
  <c r="H234" i="8"/>
  <c r="R230" i="7"/>
  <c r="H230" i="7"/>
  <c r="R233" i="7"/>
  <c r="H233" i="7"/>
  <c r="R236" i="7"/>
  <c r="H236" i="7"/>
  <c r="R232" i="6"/>
  <c r="H232" i="6"/>
  <c r="R233" i="2"/>
  <c r="H233" i="2"/>
  <c r="R236" i="2"/>
  <c r="H236" i="2"/>
  <c r="R232" i="16"/>
  <c r="H232" i="16"/>
  <c r="R235" i="16"/>
  <c r="H235" i="16"/>
  <c r="R228" i="15"/>
  <c r="H228" i="15"/>
  <c r="R239" i="14"/>
  <c r="H239" i="14"/>
  <c r="R247" i="14"/>
  <c r="H247" i="14"/>
  <c r="R245" i="13"/>
  <c r="H245" i="13"/>
  <c r="R243" i="12"/>
  <c r="H243" i="12"/>
  <c r="R241" i="11"/>
  <c r="H241" i="11"/>
  <c r="R239" i="10"/>
  <c r="H239" i="10"/>
  <c r="R247" i="10"/>
  <c r="H247" i="10"/>
  <c r="R245" i="9"/>
  <c r="H245" i="9"/>
  <c r="R243" i="8"/>
  <c r="H243" i="8"/>
  <c r="R241" i="7"/>
  <c r="H241" i="7"/>
  <c r="R239" i="6"/>
  <c r="H239" i="6"/>
  <c r="R247" i="6"/>
  <c r="H247" i="6"/>
  <c r="R245" i="2"/>
  <c r="H245" i="2"/>
  <c r="R243" i="16"/>
  <c r="H243" i="16"/>
  <c r="R246" i="16"/>
  <c r="H246" i="16"/>
  <c r="R239" i="15"/>
  <c r="H239" i="15"/>
  <c r="H242" i="15"/>
  <c r="R242" i="15"/>
  <c r="R256" i="14"/>
  <c r="H256" i="14"/>
  <c r="R255" i="13"/>
  <c r="H255" i="13"/>
  <c r="R254" i="12"/>
  <c r="H254" i="12"/>
  <c r="R256" i="12"/>
  <c r="H256" i="12"/>
  <c r="H259" i="12"/>
  <c r="R259" i="12"/>
  <c r="R258" i="11"/>
  <c r="H258" i="11"/>
  <c r="R254" i="10"/>
  <c r="H254" i="10"/>
  <c r="R257" i="10"/>
  <c r="H257" i="10"/>
  <c r="R256" i="9"/>
  <c r="H256" i="9"/>
  <c r="R258" i="9"/>
  <c r="H258" i="9"/>
  <c r="R254" i="8"/>
  <c r="H254" i="8"/>
  <c r="R259" i="8"/>
  <c r="R251" i="7"/>
  <c r="H251" i="7"/>
  <c r="H257" i="7"/>
  <c r="R257" i="7"/>
  <c r="R252" i="6"/>
  <c r="H252" i="6"/>
  <c r="R252" i="2"/>
  <c r="H252" i="2"/>
  <c r="R257" i="2"/>
  <c r="R257" i="16"/>
  <c r="H257" i="16"/>
  <c r="R253" i="15"/>
  <c r="R265" i="14"/>
  <c r="H265" i="14"/>
  <c r="R261" i="13"/>
  <c r="H261" i="13"/>
  <c r="R264" i="13"/>
  <c r="R261" i="12"/>
  <c r="H261" i="12"/>
  <c r="R267" i="12"/>
  <c r="H267" i="12"/>
  <c r="R267" i="11"/>
  <c r="H267" i="11"/>
  <c r="R263" i="10"/>
  <c r="H263" i="10"/>
  <c r="R266" i="10"/>
  <c r="R263" i="9"/>
  <c r="H263" i="9"/>
  <c r="R269" i="9"/>
  <c r="H269" i="9"/>
  <c r="R269" i="8"/>
  <c r="H269" i="8"/>
  <c r="R264" i="7"/>
  <c r="R264" i="6"/>
  <c r="H264" i="6"/>
  <c r="R267" i="6"/>
  <c r="H267" i="6"/>
  <c r="R262" i="2"/>
  <c r="H262" i="2"/>
  <c r="R267" i="2"/>
  <c r="H267" i="2"/>
  <c r="R269" i="2"/>
  <c r="H269" i="2"/>
  <c r="R265" i="16"/>
  <c r="H265" i="16"/>
  <c r="R270" i="16"/>
  <c r="R263" i="15"/>
  <c r="H263" i="15"/>
  <c r="R272" i="14"/>
  <c r="H272" i="14"/>
  <c r="R274" i="14"/>
  <c r="H274" i="14"/>
  <c r="H277" i="14"/>
  <c r="R277" i="14"/>
  <c r="R275" i="12"/>
  <c r="H275" i="12"/>
  <c r="R274" i="11"/>
  <c r="H274" i="11"/>
  <c r="R276" i="11"/>
  <c r="H276" i="11"/>
  <c r="H279" i="11"/>
  <c r="R279" i="11"/>
  <c r="R277" i="9"/>
  <c r="H277" i="9"/>
  <c r="H273" i="8"/>
  <c r="R273" i="8"/>
  <c r="R274" i="7"/>
  <c r="H274" i="7"/>
  <c r="R276" i="7"/>
  <c r="H276" i="7"/>
  <c r="R280" i="7"/>
  <c r="H280" i="7"/>
  <c r="R275" i="6"/>
  <c r="H275" i="6"/>
  <c r="R279" i="2"/>
  <c r="R280" i="16"/>
  <c r="H280" i="16"/>
  <c r="R273" i="15"/>
  <c r="R276" i="15"/>
  <c r="H276" i="15"/>
  <c r="R284" i="14"/>
  <c r="R284" i="13"/>
  <c r="H284" i="13"/>
  <c r="R287" i="13"/>
  <c r="H287" i="13"/>
  <c r="R290" i="13"/>
  <c r="R290" i="12"/>
  <c r="H290" i="12"/>
  <c r="R283" i="11"/>
  <c r="H283" i="11"/>
  <c r="R286" i="11"/>
  <c r="R286" i="10"/>
  <c r="H286" i="10"/>
  <c r="R289" i="10"/>
  <c r="H289" i="10"/>
  <c r="R292" i="10"/>
  <c r="R287" i="8"/>
  <c r="H287" i="8"/>
  <c r="R289" i="8"/>
  <c r="H289" i="8"/>
  <c r="R283" i="7"/>
  <c r="H283" i="7"/>
  <c r="R288" i="7"/>
  <c r="H288" i="7"/>
  <c r="R292" i="6"/>
  <c r="R283" i="16"/>
  <c r="H283" i="16"/>
  <c r="R302" i="14"/>
  <c r="H302" i="14"/>
  <c r="R295" i="11"/>
  <c r="H295" i="11"/>
  <c r="R294" i="8"/>
  <c r="H294" i="8"/>
  <c r="R300" i="7"/>
  <c r="H300" i="7"/>
  <c r="R296" i="2"/>
  <c r="H296" i="2"/>
  <c r="R302" i="16"/>
  <c r="H302" i="16"/>
  <c r="R308" i="14"/>
  <c r="H308" i="14"/>
  <c r="H312" i="13"/>
  <c r="R312" i="13"/>
  <c r="R310" i="11"/>
  <c r="H310" i="11"/>
  <c r="H314" i="10"/>
  <c r="R314" i="10"/>
  <c r="R313" i="8"/>
  <c r="H313" i="8"/>
  <c r="R309" i="6"/>
  <c r="H309" i="6"/>
  <c r="R305" i="16"/>
  <c r="H305" i="16"/>
  <c r="R321" i="13"/>
  <c r="H321" i="13"/>
  <c r="R323" i="10"/>
  <c r="H323" i="10"/>
  <c r="R318" i="8"/>
  <c r="H318" i="8"/>
  <c r="R324" i="7"/>
  <c r="H324" i="7"/>
  <c r="R320" i="2"/>
  <c r="H320" i="2"/>
  <c r="R333" i="13"/>
  <c r="H333" i="13"/>
  <c r="H334" i="11"/>
  <c r="R334" i="11"/>
  <c r="R328" i="9"/>
  <c r="H328" i="9"/>
  <c r="R331" i="9"/>
  <c r="H331" i="9"/>
  <c r="H336" i="6"/>
  <c r="R336" i="6"/>
  <c r="R330" i="16"/>
  <c r="H330" i="16"/>
  <c r="R333" i="16"/>
  <c r="H333" i="16"/>
  <c r="R329" i="15"/>
  <c r="H329" i="15"/>
  <c r="R346" i="12"/>
  <c r="H346" i="12"/>
  <c r="R346" i="6"/>
  <c r="H346" i="6"/>
  <c r="H140" i="11"/>
  <c r="H186" i="10"/>
  <c r="H232" i="7"/>
  <c r="R148" i="12"/>
  <c r="H148" i="12"/>
  <c r="R146" i="11"/>
  <c r="H146" i="11"/>
  <c r="R148" i="11"/>
  <c r="H148" i="11"/>
  <c r="R144" i="10"/>
  <c r="H144" i="10"/>
  <c r="R146" i="10"/>
  <c r="H146" i="10"/>
  <c r="R142" i="9"/>
  <c r="H142" i="9"/>
  <c r="R144" i="9"/>
  <c r="H144" i="9"/>
  <c r="R149" i="9"/>
  <c r="H149" i="9"/>
  <c r="R144" i="8"/>
  <c r="H144" i="8"/>
  <c r="R146" i="8"/>
  <c r="H146" i="8"/>
  <c r="R145" i="7"/>
  <c r="H145" i="7"/>
  <c r="R140" i="6"/>
  <c r="H140" i="6"/>
  <c r="R142" i="6"/>
  <c r="H142" i="6"/>
  <c r="R141" i="2"/>
  <c r="H141" i="2"/>
  <c r="R146" i="2"/>
  <c r="H146" i="2"/>
  <c r="R148" i="2"/>
  <c r="H148" i="2"/>
  <c r="R147" i="16"/>
  <c r="H147" i="16"/>
  <c r="R140" i="15"/>
  <c r="H140" i="15"/>
  <c r="R151" i="14"/>
  <c r="H151" i="14"/>
  <c r="R153" i="14"/>
  <c r="H153" i="14"/>
  <c r="R159" i="14"/>
  <c r="H159" i="14"/>
  <c r="R151" i="13"/>
  <c r="H151" i="13"/>
  <c r="R157" i="13"/>
  <c r="H157" i="13"/>
  <c r="R155" i="12"/>
  <c r="H155" i="12"/>
  <c r="R157" i="12"/>
  <c r="H157" i="12"/>
  <c r="R153" i="11"/>
  <c r="H153" i="11"/>
  <c r="R155" i="11"/>
  <c r="H155" i="11"/>
  <c r="R151" i="10"/>
  <c r="H151" i="10"/>
  <c r="R153" i="10"/>
  <c r="H153" i="10"/>
  <c r="R159" i="10"/>
  <c r="H159" i="10"/>
  <c r="R151" i="9"/>
  <c r="H151" i="9"/>
  <c r="R157" i="9"/>
  <c r="H157" i="9"/>
  <c r="R159" i="9"/>
  <c r="H159" i="9"/>
  <c r="R158" i="8"/>
  <c r="H158" i="8"/>
  <c r="R153" i="7"/>
  <c r="H153" i="7"/>
  <c r="R155" i="7"/>
  <c r="H155" i="7"/>
  <c r="R154" i="6"/>
  <c r="H154" i="6"/>
  <c r="R159" i="6"/>
  <c r="H159" i="6"/>
  <c r="R151" i="2"/>
  <c r="H151" i="2"/>
  <c r="R160" i="2"/>
  <c r="H160" i="2"/>
  <c r="R155" i="16"/>
  <c r="H155" i="16"/>
  <c r="R157" i="16"/>
  <c r="H157" i="16"/>
  <c r="R155" i="15"/>
  <c r="H155" i="15"/>
  <c r="R166" i="14"/>
  <c r="H166" i="14"/>
  <c r="R168" i="14"/>
  <c r="H168" i="14"/>
  <c r="R164" i="13"/>
  <c r="H164" i="13"/>
  <c r="R166" i="13"/>
  <c r="H166" i="13"/>
  <c r="R162" i="12"/>
  <c r="H162" i="12"/>
  <c r="R164" i="12"/>
  <c r="H164" i="12"/>
  <c r="R170" i="12"/>
  <c r="H170" i="12"/>
  <c r="R162" i="11"/>
  <c r="H162" i="11"/>
  <c r="R168" i="11"/>
  <c r="H168" i="11"/>
  <c r="R170" i="11"/>
  <c r="H170" i="11"/>
  <c r="R166" i="10"/>
  <c r="H166" i="10"/>
  <c r="R168" i="10"/>
  <c r="H168" i="10"/>
  <c r="R164" i="9"/>
  <c r="H164" i="9"/>
  <c r="R166" i="9"/>
  <c r="H166" i="9"/>
  <c r="R171" i="9"/>
  <c r="H171" i="9"/>
  <c r="R166" i="8"/>
  <c r="H166" i="8"/>
  <c r="R168" i="8"/>
  <c r="H168" i="8"/>
  <c r="R167" i="7"/>
  <c r="H167" i="7"/>
  <c r="R162" i="6"/>
  <c r="H162" i="6"/>
  <c r="R164" i="6"/>
  <c r="H164" i="6"/>
  <c r="R163" i="2"/>
  <c r="H163" i="2"/>
  <c r="R168" i="2"/>
  <c r="H168" i="2"/>
  <c r="R170" i="2"/>
  <c r="H170" i="2"/>
  <c r="R169" i="16"/>
  <c r="H169" i="16"/>
  <c r="R162" i="15"/>
  <c r="H162" i="15"/>
  <c r="R173" i="14"/>
  <c r="H173" i="14"/>
  <c r="R175" i="14"/>
  <c r="H175" i="14"/>
  <c r="R181" i="14"/>
  <c r="H181" i="14"/>
  <c r="R173" i="13"/>
  <c r="H173" i="13"/>
  <c r="R179" i="13"/>
  <c r="H179" i="13"/>
  <c r="R181" i="13"/>
  <c r="H181" i="13"/>
  <c r="R177" i="12"/>
  <c r="H177" i="12"/>
  <c r="R179" i="12"/>
  <c r="H179" i="12"/>
  <c r="R175" i="11"/>
  <c r="H175" i="11"/>
  <c r="R173" i="10"/>
  <c r="H173" i="10"/>
  <c r="R175" i="10"/>
  <c r="H175" i="10"/>
  <c r="R181" i="10"/>
  <c r="H181" i="10"/>
  <c r="R173" i="9"/>
  <c r="H173" i="9"/>
  <c r="R179" i="9"/>
  <c r="H179" i="9"/>
  <c r="R181" i="9"/>
  <c r="H181" i="9"/>
  <c r="R180" i="8"/>
  <c r="H180" i="8"/>
  <c r="R175" i="7"/>
  <c r="H175" i="7"/>
  <c r="R177" i="7"/>
  <c r="H177" i="7"/>
  <c r="R176" i="6"/>
  <c r="H176" i="6"/>
  <c r="R181" i="6"/>
  <c r="H181" i="6"/>
  <c r="R173" i="2"/>
  <c r="H173" i="2"/>
  <c r="R182" i="2"/>
  <c r="H182" i="2"/>
  <c r="R177" i="16"/>
  <c r="H177" i="16"/>
  <c r="R179" i="16"/>
  <c r="H179" i="16"/>
  <c r="R177" i="15"/>
  <c r="H177" i="15"/>
  <c r="R188" i="14"/>
  <c r="H188" i="14"/>
  <c r="R190" i="14"/>
  <c r="H190" i="14"/>
  <c r="R186" i="13"/>
  <c r="H186" i="13"/>
  <c r="R188" i="13"/>
  <c r="H188" i="13"/>
  <c r="R184" i="12"/>
  <c r="H184" i="12"/>
  <c r="R186" i="12"/>
  <c r="H186" i="12"/>
  <c r="R192" i="12"/>
  <c r="H192" i="12"/>
  <c r="R184" i="11"/>
  <c r="H184" i="11"/>
  <c r="R190" i="11"/>
  <c r="H190" i="11"/>
  <c r="R192" i="11"/>
  <c r="H192" i="11"/>
  <c r="R188" i="10"/>
  <c r="H188" i="10"/>
  <c r="R190" i="10"/>
  <c r="H190" i="10"/>
  <c r="R186" i="9"/>
  <c r="H186" i="9"/>
  <c r="R188" i="9"/>
  <c r="H188" i="9"/>
  <c r="R193" i="9"/>
  <c r="H193" i="9"/>
  <c r="R188" i="8"/>
  <c r="H188" i="8"/>
  <c r="R190" i="8"/>
  <c r="H190" i="8"/>
  <c r="R189" i="7"/>
  <c r="H189" i="7"/>
  <c r="R184" i="6"/>
  <c r="H184" i="6"/>
  <c r="R186" i="6"/>
  <c r="H186" i="6"/>
  <c r="R185" i="2"/>
  <c r="H185" i="2"/>
  <c r="R190" i="2"/>
  <c r="H190" i="2"/>
  <c r="R192" i="2"/>
  <c r="H192" i="2"/>
  <c r="R191" i="16"/>
  <c r="H191" i="16"/>
  <c r="R184" i="15"/>
  <c r="H184" i="15"/>
  <c r="R201" i="14"/>
  <c r="H201" i="14"/>
  <c r="R203" i="14"/>
  <c r="H203" i="14"/>
  <c r="R197" i="13"/>
  <c r="H197" i="13"/>
  <c r="R202" i="13"/>
  <c r="H202" i="13"/>
  <c r="R203" i="11"/>
  <c r="H203" i="11"/>
  <c r="R195" i="10"/>
  <c r="H195" i="10"/>
  <c r="R199" i="10"/>
  <c r="H199" i="10"/>
  <c r="R204" i="10"/>
  <c r="H204" i="10"/>
  <c r="R203" i="9"/>
  <c r="H203" i="9"/>
  <c r="R195" i="8"/>
  <c r="H195" i="8"/>
  <c r="R201" i="8"/>
  <c r="H201" i="8"/>
  <c r="R203" i="8"/>
  <c r="H203" i="8"/>
  <c r="R199" i="7"/>
  <c r="H199" i="7"/>
  <c r="R201" i="7"/>
  <c r="H201" i="7"/>
  <c r="R197" i="6"/>
  <c r="H197" i="6"/>
  <c r="R199" i="6"/>
  <c r="H199" i="6"/>
  <c r="R195" i="2"/>
  <c r="H195" i="2"/>
  <c r="R197" i="2"/>
  <c r="H197" i="2"/>
  <c r="R203" i="2"/>
  <c r="H203" i="2"/>
  <c r="R195" i="16"/>
  <c r="H195" i="16"/>
  <c r="R201" i="16"/>
  <c r="H201" i="16"/>
  <c r="R203" i="16"/>
  <c r="H203" i="16"/>
  <c r="R196" i="15"/>
  <c r="H196" i="15"/>
  <c r="R209" i="14"/>
  <c r="H209" i="14"/>
  <c r="R207" i="13"/>
  <c r="H207" i="13"/>
  <c r="R215" i="13"/>
  <c r="H215" i="13"/>
  <c r="R213" i="12"/>
  <c r="H213" i="12"/>
  <c r="R211" i="11"/>
  <c r="H211" i="11"/>
  <c r="R209" i="10"/>
  <c r="H209" i="10"/>
  <c r="R207" i="9"/>
  <c r="H207" i="9"/>
  <c r="R209" i="8"/>
  <c r="H209" i="8"/>
  <c r="R214" i="8"/>
  <c r="H214" i="8"/>
  <c r="R206" i="7"/>
  <c r="H206" i="7"/>
  <c r="R215" i="7"/>
  <c r="H215" i="7"/>
  <c r="R210" i="6"/>
  <c r="H210" i="6"/>
  <c r="R212" i="6"/>
  <c r="H212" i="6"/>
  <c r="R211" i="2"/>
  <c r="H211" i="2"/>
  <c r="R206" i="16"/>
  <c r="H206" i="16"/>
  <c r="R208" i="16"/>
  <c r="H208" i="16"/>
  <c r="R208" i="15"/>
  <c r="H208" i="15"/>
  <c r="R219" i="14"/>
  <c r="H219" i="14"/>
  <c r="R225" i="14"/>
  <c r="H225" i="14"/>
  <c r="R218" i="13"/>
  <c r="H218" i="13"/>
  <c r="R217" i="12"/>
  <c r="H217" i="12"/>
  <c r="R219" i="12"/>
  <c r="H219" i="12"/>
  <c r="R218" i="11"/>
  <c r="H218" i="11"/>
  <c r="R221" i="11"/>
  <c r="H221" i="11"/>
  <c r="R217" i="10"/>
  <c r="H217" i="10"/>
  <c r="R220" i="10"/>
  <c r="H220" i="10"/>
  <c r="R219" i="9"/>
  <c r="H219" i="9"/>
  <c r="R221" i="9"/>
  <c r="H221" i="9"/>
  <c r="R226" i="9"/>
  <c r="H226" i="9"/>
  <c r="R221" i="8"/>
  <c r="H221" i="8"/>
  <c r="R222" i="7"/>
  <c r="H222" i="7"/>
  <c r="R217" i="6"/>
  <c r="H217" i="6"/>
  <c r="R219" i="6"/>
  <c r="H219" i="6"/>
  <c r="R218" i="2"/>
  <c r="H218" i="2"/>
  <c r="R223" i="2"/>
  <c r="H223" i="2"/>
  <c r="R225" i="2"/>
  <c r="H225" i="2"/>
  <c r="R224" i="16"/>
  <c r="H224" i="16"/>
  <c r="R217" i="15"/>
  <c r="H217" i="15"/>
  <c r="R230" i="14"/>
  <c r="H230" i="14"/>
  <c r="R233" i="13"/>
  <c r="H233" i="13"/>
  <c r="R236" i="13"/>
  <c r="H236" i="13"/>
  <c r="R232" i="12"/>
  <c r="H232" i="12"/>
  <c r="R235" i="12"/>
  <c r="H235" i="12"/>
  <c r="R228" i="11"/>
  <c r="H228" i="11"/>
  <c r="R234" i="11"/>
  <c r="H234" i="11"/>
  <c r="R235" i="10"/>
  <c r="H235" i="10"/>
  <c r="R228" i="9"/>
  <c r="H228" i="9"/>
  <c r="R234" i="9"/>
  <c r="H234" i="9"/>
  <c r="R237" i="9"/>
  <c r="H237" i="9"/>
  <c r="R230" i="8"/>
  <c r="H230" i="8"/>
  <c r="R236" i="8"/>
  <c r="H236" i="8"/>
  <c r="R237" i="7"/>
  <c r="H237" i="7"/>
  <c r="R230" i="6"/>
  <c r="H230" i="6"/>
  <c r="R236" i="6"/>
  <c r="H236" i="6"/>
  <c r="R229" i="2"/>
  <c r="H229" i="2"/>
  <c r="R232" i="2"/>
  <c r="H232" i="2"/>
  <c r="R228" i="16"/>
  <c r="H228" i="16"/>
  <c r="R232" i="15"/>
  <c r="H232" i="15"/>
  <c r="R243" i="14"/>
  <c r="H243" i="14"/>
  <c r="R241" i="13"/>
  <c r="H241" i="13"/>
  <c r="R239" i="12"/>
  <c r="H239" i="12"/>
  <c r="R247" i="12"/>
  <c r="H247" i="12"/>
  <c r="R245" i="11"/>
  <c r="H245" i="11"/>
  <c r="R243" i="10"/>
  <c r="H243" i="10"/>
  <c r="R241" i="9"/>
  <c r="H241" i="9"/>
  <c r="R239" i="8"/>
  <c r="H239" i="8"/>
  <c r="R247" i="8"/>
  <c r="H247" i="8"/>
  <c r="R245" i="7"/>
  <c r="H245" i="7"/>
  <c r="R243" i="6"/>
  <c r="H243" i="6"/>
  <c r="R241" i="2"/>
  <c r="H241" i="2"/>
  <c r="R239" i="16"/>
  <c r="H239" i="16"/>
  <c r="R258" i="14"/>
  <c r="H258" i="14"/>
  <c r="R250" i="13"/>
  <c r="H250" i="13"/>
  <c r="H253" i="13"/>
  <c r="R253" i="13"/>
  <c r="R252" i="12"/>
  <c r="H252" i="12"/>
  <c r="R258" i="12"/>
  <c r="H258" i="12"/>
  <c r="R251" i="11"/>
  <c r="H251" i="11"/>
  <c r="R250" i="10"/>
  <c r="H250" i="10"/>
  <c r="R252" i="10"/>
  <c r="H252" i="10"/>
  <c r="H255" i="10"/>
  <c r="R255" i="10"/>
  <c r="R254" i="9"/>
  <c r="H254" i="9"/>
  <c r="R250" i="8"/>
  <c r="H250" i="8"/>
  <c r="R255" i="7"/>
  <c r="H255" i="7"/>
  <c r="R258" i="7"/>
  <c r="H258" i="7"/>
  <c r="R253" i="6"/>
  <c r="H253" i="6"/>
  <c r="R258" i="6"/>
  <c r="H258" i="6"/>
  <c r="R250" i="2"/>
  <c r="H250" i="2"/>
  <c r="R256" i="2"/>
  <c r="H256" i="2"/>
  <c r="R253" i="16"/>
  <c r="H253" i="16"/>
  <c r="H259" i="16"/>
  <c r="R259" i="16"/>
  <c r="R263" i="14"/>
  <c r="H263" i="14"/>
  <c r="R263" i="13"/>
  <c r="H263" i="13"/>
  <c r="R269" i="13"/>
  <c r="H269" i="13"/>
  <c r="R269" i="12"/>
  <c r="H269" i="12"/>
  <c r="R265" i="11"/>
  <c r="H265" i="11"/>
  <c r="R265" i="10"/>
  <c r="H265" i="10"/>
  <c r="R261" i="9"/>
  <c r="H261" i="9"/>
  <c r="R270" i="9"/>
  <c r="H270" i="9"/>
  <c r="R265" i="8"/>
  <c r="H265" i="8"/>
  <c r="R267" i="8"/>
  <c r="H267" i="8"/>
  <c r="R263" i="7"/>
  <c r="H263" i="7"/>
  <c r="R270" i="7"/>
  <c r="H270" i="7"/>
  <c r="H266" i="6"/>
  <c r="R266" i="6"/>
  <c r="R261" i="2"/>
  <c r="H261" i="2"/>
  <c r="R261" i="16"/>
  <c r="H261" i="16"/>
  <c r="R279" i="14"/>
  <c r="H279" i="14"/>
  <c r="R278" i="13"/>
  <c r="H278" i="13"/>
  <c r="R280" i="13"/>
  <c r="H280" i="13"/>
  <c r="H273" i="12"/>
  <c r="R273" i="12"/>
  <c r="R281" i="11"/>
  <c r="H281" i="11"/>
  <c r="R280" i="10"/>
  <c r="H280" i="10"/>
  <c r="R272" i="9"/>
  <c r="H272" i="9"/>
  <c r="H275" i="9"/>
  <c r="R275" i="9"/>
  <c r="R278" i="7"/>
  <c r="H278" i="7"/>
  <c r="R279" i="6"/>
  <c r="H279" i="6"/>
  <c r="H275" i="2"/>
  <c r="R275" i="2"/>
  <c r="R276" i="16"/>
  <c r="H276" i="16"/>
  <c r="R278" i="16"/>
  <c r="H278" i="16"/>
  <c r="R286" i="14"/>
  <c r="H286" i="14"/>
  <c r="R289" i="14"/>
  <c r="H289" i="14"/>
  <c r="R292" i="13"/>
  <c r="H292" i="13"/>
  <c r="R285" i="12"/>
  <c r="H285" i="12"/>
  <c r="R288" i="11"/>
  <c r="H288" i="11"/>
  <c r="R291" i="11"/>
  <c r="H291" i="11"/>
  <c r="R284" i="9"/>
  <c r="H284" i="9"/>
  <c r="R287" i="9"/>
  <c r="H287" i="9"/>
  <c r="R291" i="8"/>
  <c r="H291" i="8"/>
  <c r="R292" i="7"/>
  <c r="H292" i="7"/>
  <c r="H288" i="6"/>
  <c r="R288" i="6"/>
  <c r="R289" i="2"/>
  <c r="H289" i="2"/>
  <c r="R291" i="2"/>
  <c r="H291" i="2"/>
  <c r="R285" i="16"/>
  <c r="H285" i="16"/>
  <c r="R290" i="16"/>
  <c r="H290" i="16"/>
  <c r="R283" i="15"/>
  <c r="H283" i="15"/>
  <c r="H286" i="15"/>
  <c r="R286" i="15"/>
  <c r="R299" i="13"/>
  <c r="H299" i="13"/>
  <c r="R301" i="10"/>
  <c r="H301" i="10"/>
  <c r="R296" i="8"/>
  <c r="H296" i="8"/>
  <c r="R302" i="7"/>
  <c r="H302" i="7"/>
  <c r="R298" i="2"/>
  <c r="H298" i="2"/>
  <c r="H306" i="14"/>
  <c r="R306" i="14"/>
  <c r="R314" i="13"/>
  <c r="H314" i="13"/>
  <c r="H308" i="11"/>
  <c r="R308" i="11"/>
  <c r="R306" i="9"/>
  <c r="H306" i="9"/>
  <c r="R305" i="7"/>
  <c r="H305" i="7"/>
  <c r="R311" i="6"/>
  <c r="H311" i="6"/>
  <c r="R307" i="16"/>
  <c r="H307" i="16"/>
  <c r="R317" i="11"/>
  <c r="H317" i="11"/>
  <c r="R316" i="8"/>
  <c r="H316" i="8"/>
  <c r="R322" i="7"/>
  <c r="H322" i="7"/>
  <c r="R318" i="2"/>
  <c r="H318" i="2"/>
  <c r="R324" i="16"/>
  <c r="H324" i="16"/>
  <c r="H332" i="12"/>
  <c r="R332" i="12"/>
  <c r="R336" i="11"/>
  <c r="H336" i="11"/>
  <c r="R329" i="10"/>
  <c r="H329" i="10"/>
  <c r="R327" i="8"/>
  <c r="H327" i="8"/>
  <c r="R327" i="6"/>
  <c r="H327" i="6"/>
  <c r="H328" i="16"/>
  <c r="R328" i="16"/>
  <c r="R346" i="14"/>
  <c r="H346" i="14"/>
  <c r="R346" i="10"/>
  <c r="H346" i="10"/>
  <c r="R346" i="16"/>
  <c r="H346" i="16"/>
  <c r="H56" i="11"/>
  <c r="H168" i="12"/>
  <c r="R60" i="14"/>
  <c r="H60" i="14"/>
  <c r="R52" i="13"/>
  <c r="H52" i="13"/>
  <c r="R58" i="13"/>
  <c r="H58" i="13"/>
  <c r="R56" i="12"/>
  <c r="H56" i="12"/>
  <c r="R58" i="12"/>
  <c r="H58" i="12"/>
  <c r="R54" i="11"/>
  <c r="H54" i="11"/>
  <c r="R52" i="10"/>
  <c r="H52" i="10"/>
  <c r="R54" i="10"/>
  <c r="H54" i="10"/>
  <c r="R60" i="10"/>
  <c r="H60" i="10"/>
  <c r="R58" i="9"/>
  <c r="H58" i="9"/>
  <c r="R60" i="9"/>
  <c r="H60" i="9"/>
  <c r="R59" i="8"/>
  <c r="H59" i="8"/>
  <c r="R54" i="7"/>
  <c r="H54" i="7"/>
  <c r="R56" i="7"/>
  <c r="H56" i="7"/>
  <c r="R55" i="6"/>
  <c r="H55" i="6"/>
  <c r="R60" i="6"/>
  <c r="H60" i="6"/>
  <c r="R52" i="2"/>
  <c r="H52" i="2"/>
  <c r="R61" i="2"/>
  <c r="H61" i="2"/>
  <c r="R56" i="16"/>
  <c r="H56" i="16"/>
  <c r="R58" i="16"/>
  <c r="H58" i="16"/>
  <c r="R67" i="14"/>
  <c r="H67" i="14"/>
  <c r="R65" i="13"/>
  <c r="H65" i="13"/>
  <c r="R63" i="12"/>
  <c r="H63" i="12"/>
  <c r="R71" i="12"/>
  <c r="H71" i="12"/>
  <c r="R69" i="11"/>
  <c r="H69" i="11"/>
  <c r="R67" i="10"/>
  <c r="H67" i="10"/>
  <c r="R65" i="9"/>
  <c r="H65" i="9"/>
  <c r="R72" i="9"/>
  <c r="H72" i="9"/>
  <c r="R71" i="8"/>
  <c r="H71" i="8"/>
  <c r="R68" i="7"/>
  <c r="H68" i="7"/>
  <c r="R67" i="6"/>
  <c r="H67" i="6"/>
  <c r="R64" i="2"/>
  <c r="H64" i="2"/>
  <c r="R63" i="16"/>
  <c r="H63" i="16"/>
  <c r="R70" i="16"/>
  <c r="H70" i="16"/>
  <c r="R66" i="15"/>
  <c r="H66" i="15"/>
  <c r="R76" i="13"/>
  <c r="H76" i="13"/>
  <c r="R78" i="13"/>
  <c r="H78" i="13"/>
  <c r="R82" i="12"/>
  <c r="H82" i="12"/>
  <c r="R74" i="11"/>
  <c r="H74" i="11"/>
  <c r="R78" i="10"/>
  <c r="H78" i="10"/>
  <c r="R80" i="10"/>
  <c r="H80" i="10"/>
  <c r="R74" i="8"/>
  <c r="H74" i="8"/>
  <c r="R76" i="8"/>
  <c r="H76" i="8"/>
  <c r="R80" i="7"/>
  <c r="H80" i="7"/>
  <c r="R82" i="7"/>
  <c r="H82" i="7"/>
  <c r="R76" i="2"/>
  <c r="H76" i="2"/>
  <c r="R78" i="2"/>
  <c r="H78" i="2"/>
  <c r="R82" i="16"/>
  <c r="H82" i="16"/>
  <c r="R88" i="14"/>
  <c r="H88" i="14"/>
  <c r="R86" i="13"/>
  <c r="H86" i="13"/>
  <c r="R94" i="13"/>
  <c r="H94" i="13"/>
  <c r="R92" i="12"/>
  <c r="H92" i="12"/>
  <c r="R90" i="11"/>
  <c r="H90" i="11"/>
  <c r="R88" i="10"/>
  <c r="H88" i="10"/>
  <c r="R86" i="9"/>
  <c r="H86" i="9"/>
  <c r="R88" i="8"/>
  <c r="H88" i="8"/>
  <c r="R93" i="8"/>
  <c r="H93" i="8"/>
  <c r="R85" i="7"/>
  <c r="H85" i="7"/>
  <c r="R94" i="7"/>
  <c r="H94" i="7"/>
  <c r="R89" i="6"/>
  <c r="H89" i="6"/>
  <c r="R91" i="6"/>
  <c r="H91" i="6"/>
  <c r="R90" i="2"/>
  <c r="H90" i="2"/>
  <c r="R85" i="16"/>
  <c r="H85" i="16"/>
  <c r="R87" i="16"/>
  <c r="H87" i="16"/>
  <c r="R87" i="15"/>
  <c r="H87" i="15"/>
  <c r="R103" i="14"/>
  <c r="H103" i="14"/>
  <c r="R101" i="13"/>
  <c r="H101" i="13"/>
  <c r="R99" i="12"/>
  <c r="H99" i="12"/>
  <c r="R97" i="11"/>
  <c r="H97" i="11"/>
  <c r="R105" i="11"/>
  <c r="H105" i="11"/>
  <c r="R103" i="10"/>
  <c r="H103" i="10"/>
  <c r="R101" i="9"/>
  <c r="H101" i="9"/>
  <c r="R96" i="8"/>
  <c r="H96" i="8"/>
  <c r="R98" i="8"/>
  <c r="H98" i="8"/>
  <c r="R97" i="7"/>
  <c r="H97" i="7"/>
  <c r="R102" i="7"/>
  <c r="H102" i="7"/>
  <c r="R104" i="7"/>
  <c r="H104" i="7"/>
  <c r="R103" i="6"/>
  <c r="H103" i="6"/>
  <c r="R98" i="2"/>
  <c r="H98" i="2"/>
  <c r="R100" i="2"/>
  <c r="H100" i="2"/>
  <c r="R99" i="16"/>
  <c r="H99" i="16"/>
  <c r="R104" i="16"/>
  <c r="H104" i="16"/>
  <c r="R107" i="14"/>
  <c r="H107" i="14"/>
  <c r="R111" i="14"/>
  <c r="H111" i="14"/>
  <c r="R116" i="14"/>
  <c r="H116" i="14"/>
  <c r="R107" i="11"/>
  <c r="H107" i="11"/>
  <c r="R109" i="11"/>
  <c r="H109" i="11"/>
  <c r="R113" i="11"/>
  <c r="H113" i="11"/>
  <c r="R108" i="10"/>
  <c r="H108" i="10"/>
  <c r="R108" i="8"/>
  <c r="H108" i="8"/>
  <c r="R116" i="8"/>
  <c r="H116" i="8"/>
  <c r="R114" i="7"/>
  <c r="H114" i="7"/>
  <c r="R112" i="6"/>
  <c r="H112" i="6"/>
  <c r="R110" i="2"/>
  <c r="H110" i="2"/>
  <c r="R108" i="16"/>
  <c r="H108" i="16"/>
  <c r="R116" i="16"/>
  <c r="H116" i="16"/>
  <c r="R121" i="14"/>
  <c r="H121" i="14"/>
  <c r="R126" i="14"/>
  <c r="H126" i="14"/>
  <c r="R124" i="13"/>
  <c r="H124" i="13"/>
  <c r="R122" i="12"/>
  <c r="H122" i="12"/>
  <c r="R120" i="11"/>
  <c r="H120" i="11"/>
  <c r="R118" i="10"/>
  <c r="H118" i="10"/>
  <c r="R126" i="10"/>
  <c r="H126" i="10"/>
  <c r="R124" i="9"/>
  <c r="H124" i="9"/>
  <c r="R124" i="7"/>
  <c r="H124" i="7"/>
  <c r="R122" i="6"/>
  <c r="H122" i="6"/>
  <c r="R120" i="2"/>
  <c r="H120" i="2"/>
  <c r="R118" i="16"/>
  <c r="H118" i="16"/>
  <c r="R126" i="16"/>
  <c r="H126" i="16"/>
  <c r="R132" i="14"/>
  <c r="H132" i="14"/>
  <c r="R130" i="13"/>
  <c r="H130" i="13"/>
  <c r="R138" i="13"/>
  <c r="H138" i="13"/>
  <c r="R136" i="12"/>
  <c r="H136" i="12"/>
  <c r="R134" i="11"/>
  <c r="H134" i="11"/>
  <c r="R132" i="10"/>
  <c r="H132" i="10"/>
  <c r="R130" i="9"/>
  <c r="H130" i="9"/>
  <c r="R132" i="8"/>
  <c r="H132" i="8"/>
  <c r="R137" i="8"/>
  <c r="H137" i="8"/>
  <c r="R129" i="7"/>
  <c r="H129" i="7"/>
  <c r="R138" i="7"/>
  <c r="H138" i="7"/>
  <c r="R133" i="6"/>
  <c r="H133" i="6"/>
  <c r="R135" i="6"/>
  <c r="H135" i="6"/>
  <c r="R134" i="2"/>
  <c r="H134" i="2"/>
  <c r="R129" i="16"/>
  <c r="H129" i="16"/>
  <c r="R131" i="16"/>
  <c r="H131" i="16"/>
  <c r="R131" i="15"/>
  <c r="H131" i="15"/>
  <c r="R147" i="14"/>
  <c r="H147" i="14"/>
  <c r="R145" i="13"/>
  <c r="H145" i="13"/>
  <c r="R143" i="12"/>
  <c r="H143" i="12"/>
  <c r="R141" i="11"/>
  <c r="H141" i="11"/>
  <c r="R149" i="11"/>
  <c r="H149" i="11"/>
  <c r="R147" i="10"/>
  <c r="H147" i="10"/>
  <c r="R145" i="9"/>
  <c r="H145" i="9"/>
  <c r="R140" i="8"/>
  <c r="H140" i="8"/>
  <c r="R142" i="8"/>
  <c r="H142" i="8"/>
  <c r="R149" i="8"/>
  <c r="R141" i="7"/>
  <c r="H141" i="7"/>
  <c r="R146" i="7"/>
  <c r="H146" i="7"/>
  <c r="R148" i="7"/>
  <c r="H148" i="7"/>
  <c r="R145" i="6"/>
  <c r="R147" i="6"/>
  <c r="H147" i="6"/>
  <c r="R142" i="2"/>
  <c r="H142" i="2"/>
  <c r="R144" i="2"/>
  <c r="H144" i="2"/>
  <c r="R141" i="16"/>
  <c r="R143" i="16"/>
  <c r="H143" i="16"/>
  <c r="R148" i="16"/>
  <c r="H148" i="16"/>
  <c r="R143" i="15"/>
  <c r="R154" i="14"/>
  <c r="H154" i="14"/>
  <c r="R156" i="14"/>
  <c r="R152" i="13"/>
  <c r="H152" i="13"/>
  <c r="R154" i="13"/>
  <c r="R160" i="13"/>
  <c r="H160" i="13"/>
  <c r="R152" i="12"/>
  <c r="R158" i="12"/>
  <c r="H158" i="12"/>
  <c r="R160" i="12"/>
  <c r="R156" i="11"/>
  <c r="H156" i="11"/>
  <c r="R158" i="11"/>
  <c r="R154" i="10"/>
  <c r="H154" i="10"/>
  <c r="R156" i="10"/>
  <c r="R152" i="9"/>
  <c r="H152" i="9"/>
  <c r="R154" i="9"/>
  <c r="R152" i="8"/>
  <c r="R154" i="8"/>
  <c r="H154" i="8"/>
  <c r="R159" i="8"/>
  <c r="H159" i="8"/>
  <c r="R151" i="7"/>
  <c r="H151" i="7"/>
  <c r="R158" i="7"/>
  <c r="R160" i="7"/>
  <c r="H160" i="7"/>
  <c r="R155" i="6"/>
  <c r="H155" i="6"/>
  <c r="R157" i="6"/>
  <c r="H157" i="6"/>
  <c r="R154" i="2"/>
  <c r="R156" i="2"/>
  <c r="H156" i="2"/>
  <c r="R151" i="16"/>
  <c r="H151" i="16"/>
  <c r="R153" i="16"/>
  <c r="H153" i="16"/>
  <c r="R160" i="16"/>
  <c r="R153" i="15"/>
  <c r="H153" i="15"/>
  <c r="R169" i="14"/>
  <c r="H169" i="14"/>
  <c r="R167" i="13"/>
  <c r="H167" i="13"/>
  <c r="R165" i="12"/>
  <c r="H165" i="12"/>
  <c r="R163" i="11"/>
  <c r="H163" i="11"/>
  <c r="R171" i="11"/>
  <c r="H171" i="11"/>
  <c r="R169" i="10"/>
  <c r="H169" i="10"/>
  <c r="R167" i="9"/>
  <c r="H167" i="9"/>
  <c r="R162" i="8"/>
  <c r="H162" i="8"/>
  <c r="R164" i="8"/>
  <c r="H164" i="8"/>
  <c r="R171" i="8"/>
  <c r="R163" i="7"/>
  <c r="H163" i="7"/>
  <c r="R168" i="7"/>
  <c r="H168" i="7"/>
  <c r="R170" i="7"/>
  <c r="H170" i="7"/>
  <c r="R167" i="6"/>
  <c r="R169" i="6"/>
  <c r="H169" i="6"/>
  <c r="R164" i="2"/>
  <c r="H164" i="2"/>
  <c r="R166" i="2"/>
  <c r="H166" i="2"/>
  <c r="R163" i="16"/>
  <c r="R165" i="16"/>
  <c r="H165" i="16"/>
  <c r="R170" i="16"/>
  <c r="H170" i="16"/>
  <c r="R165" i="15"/>
  <c r="R176" i="14"/>
  <c r="H176" i="14"/>
  <c r="R178" i="14"/>
  <c r="R174" i="13"/>
  <c r="H174" i="13"/>
  <c r="R176" i="13"/>
  <c r="R182" i="13"/>
  <c r="H182" i="13"/>
  <c r="R174" i="12"/>
  <c r="R180" i="12"/>
  <c r="H180" i="12"/>
  <c r="R182" i="12"/>
  <c r="R178" i="11"/>
  <c r="H178" i="11"/>
  <c r="R180" i="11"/>
  <c r="R176" i="10"/>
  <c r="H176" i="10"/>
  <c r="R178" i="10"/>
  <c r="R174" i="9"/>
  <c r="H174" i="9"/>
  <c r="R176" i="9"/>
  <c r="R174" i="8"/>
  <c r="R176" i="8"/>
  <c r="H176" i="8"/>
  <c r="R181" i="8"/>
  <c r="H181" i="8"/>
  <c r="R173" i="7"/>
  <c r="H173" i="7"/>
  <c r="R180" i="7"/>
  <c r="R182" i="7"/>
  <c r="H182" i="7"/>
  <c r="R177" i="6"/>
  <c r="H177" i="6"/>
  <c r="R179" i="6"/>
  <c r="H179" i="6"/>
  <c r="R176" i="2"/>
  <c r="R178" i="2"/>
  <c r="H178" i="2"/>
  <c r="R173" i="16"/>
  <c r="H173" i="16"/>
  <c r="R175" i="16"/>
  <c r="H175" i="16"/>
  <c r="R182" i="16"/>
  <c r="R175" i="15"/>
  <c r="H175" i="15"/>
  <c r="R191" i="14"/>
  <c r="H191" i="14"/>
  <c r="R189" i="13"/>
  <c r="H189" i="13"/>
  <c r="R187" i="12"/>
  <c r="H187" i="12"/>
  <c r="R185" i="11"/>
  <c r="H185" i="11"/>
  <c r="R193" i="11"/>
  <c r="H193" i="11"/>
  <c r="R191" i="10"/>
  <c r="H191" i="10"/>
  <c r="R189" i="9"/>
  <c r="H189" i="9"/>
  <c r="R184" i="8"/>
  <c r="H184" i="8"/>
  <c r="R186" i="8"/>
  <c r="H186" i="8"/>
  <c r="R193" i="8"/>
  <c r="R185" i="7"/>
  <c r="H185" i="7"/>
  <c r="R190" i="7"/>
  <c r="H190" i="7"/>
  <c r="R192" i="7"/>
  <c r="H192" i="7"/>
  <c r="R189" i="6"/>
  <c r="R191" i="6"/>
  <c r="H191" i="6"/>
  <c r="R186" i="2"/>
  <c r="H186" i="2"/>
  <c r="R188" i="2"/>
  <c r="H188" i="2"/>
  <c r="R185" i="16"/>
  <c r="R187" i="16"/>
  <c r="H187" i="16"/>
  <c r="R192" i="16"/>
  <c r="H192" i="16"/>
  <c r="R187" i="15"/>
  <c r="R195" i="14"/>
  <c r="H195" i="14"/>
  <c r="R199" i="14"/>
  <c r="H199" i="14"/>
  <c r="R204" i="14"/>
  <c r="H204" i="14"/>
  <c r="R200" i="13"/>
  <c r="R204" i="13"/>
  <c r="R196" i="12"/>
  <c r="R201" i="12"/>
  <c r="R195" i="11"/>
  <c r="H195" i="11"/>
  <c r="R197" i="11"/>
  <c r="H197" i="11"/>
  <c r="R201" i="11"/>
  <c r="H201" i="11"/>
  <c r="R196" i="10"/>
  <c r="H196" i="10"/>
  <c r="R202" i="10"/>
  <c r="R196" i="9"/>
  <c r="R198" i="9"/>
  <c r="R196" i="8"/>
  <c r="H196" i="8"/>
  <c r="R204" i="8"/>
  <c r="H204" i="8"/>
  <c r="R202" i="7"/>
  <c r="H202" i="7"/>
  <c r="R200" i="6"/>
  <c r="H200" i="6"/>
  <c r="R198" i="2"/>
  <c r="H198" i="2"/>
  <c r="R196" i="16"/>
  <c r="H196" i="16"/>
  <c r="R204" i="16"/>
  <c r="H204" i="16"/>
  <c r="R199" i="15"/>
  <c r="R207" i="14"/>
  <c r="R210" i="14"/>
  <c r="H210" i="14"/>
  <c r="R212" i="14"/>
  <c r="H212" i="14"/>
  <c r="R215" i="14"/>
  <c r="R208" i="13"/>
  <c r="H208" i="13"/>
  <c r="R210" i="13"/>
  <c r="H210" i="13"/>
  <c r="R213" i="13"/>
  <c r="R206" i="12"/>
  <c r="H206" i="12"/>
  <c r="R208" i="12"/>
  <c r="H208" i="12"/>
  <c r="R211" i="12"/>
  <c r="R214" i="12"/>
  <c r="H214" i="12"/>
  <c r="R206" i="11"/>
  <c r="H206" i="11"/>
  <c r="R209" i="11"/>
  <c r="R212" i="11"/>
  <c r="H212" i="11"/>
  <c r="R214" i="11"/>
  <c r="H214" i="11"/>
  <c r="R207" i="10"/>
  <c r="R210" i="10"/>
  <c r="H210" i="10"/>
  <c r="R212" i="10"/>
  <c r="H212" i="10"/>
  <c r="R215" i="10"/>
  <c r="R208" i="9"/>
  <c r="H208" i="9"/>
  <c r="R210" i="9"/>
  <c r="H210" i="9"/>
  <c r="R213" i="9"/>
  <c r="R215" i="9"/>
  <c r="H215" i="9"/>
  <c r="R210" i="8"/>
  <c r="H210" i="8"/>
  <c r="R212" i="8"/>
  <c r="H212" i="8"/>
  <c r="R209" i="7"/>
  <c r="R211" i="7"/>
  <c r="H211" i="7"/>
  <c r="R206" i="6"/>
  <c r="H206" i="6"/>
  <c r="R208" i="6"/>
  <c r="H208" i="6"/>
  <c r="R215" i="6"/>
  <c r="R207" i="2"/>
  <c r="H207" i="2"/>
  <c r="R212" i="2"/>
  <c r="H212" i="2"/>
  <c r="R214" i="2"/>
  <c r="H214" i="2"/>
  <c r="R211" i="16"/>
  <c r="R213" i="16"/>
  <c r="H213" i="16"/>
  <c r="R206" i="15"/>
  <c r="H206" i="15"/>
  <c r="R217" i="14"/>
  <c r="H217" i="14"/>
  <c r="R220" i="14"/>
  <c r="H220" i="14"/>
  <c r="R222" i="14"/>
  <c r="R219" i="13"/>
  <c r="H219" i="13"/>
  <c r="R221" i="13"/>
  <c r="H221" i="13"/>
  <c r="R224" i="13"/>
  <c r="R220" i="12"/>
  <c r="H220" i="12"/>
  <c r="R223" i="12"/>
  <c r="H223" i="12"/>
  <c r="R219" i="11"/>
  <c r="H219" i="11"/>
  <c r="R222" i="11"/>
  <c r="H222" i="11"/>
  <c r="R224" i="11"/>
  <c r="R221" i="10"/>
  <c r="H221" i="10"/>
  <c r="R223" i="10"/>
  <c r="H223" i="10"/>
  <c r="R226" i="10"/>
  <c r="R222" i="9"/>
  <c r="H222" i="9"/>
  <c r="R217" i="8"/>
  <c r="H217" i="8"/>
  <c r="R219" i="8"/>
  <c r="H219" i="8"/>
  <c r="R226" i="8"/>
  <c r="R218" i="7"/>
  <c r="H218" i="7"/>
  <c r="R223" i="7"/>
  <c r="H223" i="7"/>
  <c r="R225" i="7"/>
  <c r="H225" i="7"/>
  <c r="R222" i="6"/>
  <c r="R224" i="6"/>
  <c r="H224" i="6"/>
  <c r="R219" i="2"/>
  <c r="H219" i="2"/>
  <c r="R221" i="2"/>
  <c r="H221" i="2"/>
  <c r="R218" i="16"/>
  <c r="R220" i="16"/>
  <c r="H220" i="16"/>
  <c r="R225" i="16"/>
  <c r="H225" i="16"/>
  <c r="R220" i="15"/>
  <c r="R228" i="14"/>
  <c r="R235" i="14"/>
  <c r="H235" i="14"/>
  <c r="R228" i="13"/>
  <c r="H228" i="13"/>
  <c r="R231" i="13"/>
  <c r="R234" i="13"/>
  <c r="H234" i="13"/>
  <c r="R237" i="13"/>
  <c r="H237" i="13"/>
  <c r="R230" i="12"/>
  <c r="H230" i="12"/>
  <c r="R236" i="12"/>
  <c r="H236" i="12"/>
  <c r="R231" i="11"/>
  <c r="R237" i="11"/>
  <c r="H237" i="11"/>
  <c r="R230" i="10"/>
  <c r="H230" i="10"/>
  <c r="R233" i="10"/>
  <c r="R236" i="10"/>
  <c r="H236" i="10"/>
  <c r="R229" i="9"/>
  <c r="H229" i="9"/>
  <c r="R232" i="9"/>
  <c r="H232" i="9"/>
  <c r="R228" i="8"/>
  <c r="H228" i="8"/>
  <c r="R233" i="8"/>
  <c r="R229" i="7"/>
  <c r="H229" i="7"/>
  <c r="R235" i="7"/>
  <c r="R228" i="6"/>
  <c r="H228" i="6"/>
  <c r="R231" i="6"/>
  <c r="H231" i="6"/>
  <c r="R234" i="6"/>
  <c r="H234" i="6"/>
  <c r="R230" i="2"/>
  <c r="H230" i="2"/>
  <c r="R235" i="2"/>
  <c r="R231" i="16"/>
  <c r="H231" i="16"/>
  <c r="R234" i="16"/>
  <c r="H234" i="16"/>
  <c r="R237" i="16"/>
  <c r="R230" i="15"/>
  <c r="H230" i="15"/>
  <c r="R241" i="14"/>
  <c r="H241" i="14"/>
  <c r="R246" i="14"/>
  <c r="H246" i="14"/>
  <c r="R239" i="13"/>
  <c r="H239" i="13"/>
  <c r="R244" i="13"/>
  <c r="H244" i="13"/>
  <c r="R247" i="13"/>
  <c r="H247" i="13"/>
  <c r="R242" i="12"/>
  <c r="H242" i="12"/>
  <c r="R245" i="12"/>
  <c r="H245" i="12"/>
  <c r="R240" i="11"/>
  <c r="H240" i="11"/>
  <c r="R243" i="11"/>
  <c r="H243" i="11"/>
  <c r="R248" i="11"/>
  <c r="H248" i="11"/>
  <c r="R241" i="10"/>
  <c r="H241" i="10"/>
  <c r="R246" i="10"/>
  <c r="H246" i="10"/>
  <c r="R239" i="9"/>
  <c r="H239" i="9"/>
  <c r="R244" i="9"/>
  <c r="H244" i="9"/>
  <c r="R247" i="9"/>
  <c r="H247" i="9"/>
  <c r="R242" i="8"/>
  <c r="H242" i="8"/>
  <c r="R245" i="8"/>
  <c r="H245" i="8"/>
  <c r="R240" i="7"/>
  <c r="H240" i="7"/>
  <c r="R243" i="7"/>
  <c r="H243" i="7"/>
  <c r="R248" i="7"/>
  <c r="H248" i="7"/>
  <c r="R241" i="6"/>
  <c r="H241" i="6"/>
  <c r="R246" i="6"/>
  <c r="H246" i="6"/>
  <c r="R239" i="2"/>
  <c r="H239" i="2"/>
  <c r="R244" i="2"/>
  <c r="H244" i="2"/>
  <c r="R247" i="2"/>
  <c r="H247" i="2"/>
  <c r="R242" i="16"/>
  <c r="H242" i="16"/>
  <c r="R245" i="16"/>
  <c r="H245" i="16"/>
  <c r="R248" i="16"/>
  <c r="R241" i="15"/>
  <c r="H241" i="15"/>
  <c r="R250" i="14"/>
  <c r="H250" i="14"/>
  <c r="R252" i="14"/>
  <c r="H252" i="14"/>
  <c r="H255" i="14"/>
  <c r="R255" i="14"/>
  <c r="R254" i="13"/>
  <c r="H254" i="13"/>
  <c r="R250" i="12"/>
  <c r="H250" i="12"/>
  <c r="R253" i="12"/>
  <c r="H253" i="12"/>
  <c r="R252" i="11"/>
  <c r="H252" i="11"/>
  <c r="R254" i="11"/>
  <c r="H254" i="11"/>
  <c r="H257" i="11"/>
  <c r="R257" i="11"/>
  <c r="R256" i="10"/>
  <c r="H256" i="10"/>
  <c r="R252" i="9"/>
  <c r="H252" i="9"/>
  <c r="R255" i="9"/>
  <c r="H255" i="9"/>
  <c r="H251" i="8"/>
  <c r="R251" i="8"/>
  <c r="R256" i="8"/>
  <c r="H256" i="8"/>
  <c r="R256" i="7"/>
  <c r="H256" i="7"/>
  <c r="R251" i="2"/>
  <c r="H251" i="2"/>
  <c r="R254" i="2"/>
  <c r="H254" i="2"/>
  <c r="R259" i="2"/>
  <c r="H259" i="2"/>
  <c r="R254" i="16"/>
  <c r="H254" i="16"/>
  <c r="R256" i="16"/>
  <c r="H256" i="16"/>
  <c r="R250" i="15"/>
  <c r="H250" i="15"/>
  <c r="R261" i="14"/>
  <c r="H261" i="14"/>
  <c r="R264" i="14"/>
  <c r="H264" i="14"/>
  <c r="R267" i="14"/>
  <c r="H267" i="14"/>
  <c r="R267" i="13"/>
  <c r="H267" i="13"/>
  <c r="R270" i="13"/>
  <c r="H270" i="13"/>
  <c r="R263" i="12"/>
  <c r="H263" i="12"/>
  <c r="R263" i="11"/>
  <c r="H263" i="11"/>
  <c r="R266" i="11"/>
  <c r="H266" i="11"/>
  <c r="R269" i="11"/>
  <c r="H269" i="11"/>
  <c r="R269" i="10"/>
  <c r="H269" i="10"/>
  <c r="R262" i="9"/>
  <c r="H262" i="9"/>
  <c r="R265" i="9"/>
  <c r="H265" i="9"/>
  <c r="R268" i="9"/>
  <c r="R268" i="8"/>
  <c r="H268" i="8"/>
  <c r="R261" i="7"/>
  <c r="H261" i="7"/>
  <c r="R266" i="7"/>
  <c r="H266" i="7"/>
  <c r="R261" i="6"/>
  <c r="H261" i="6"/>
  <c r="R263" i="6"/>
  <c r="H263" i="6"/>
  <c r="R269" i="6"/>
  <c r="H269" i="6"/>
  <c r="R266" i="2"/>
  <c r="H266" i="2"/>
  <c r="H262" i="16"/>
  <c r="R262" i="16"/>
  <c r="R267" i="16"/>
  <c r="H267" i="16"/>
  <c r="R280" i="14"/>
  <c r="H280" i="14"/>
  <c r="R272" i="13"/>
  <c r="H272" i="13"/>
  <c r="H275" i="13"/>
  <c r="R275" i="13"/>
  <c r="R273" i="11"/>
  <c r="H273" i="11"/>
  <c r="R272" i="10"/>
  <c r="H272" i="10"/>
  <c r="R274" i="10"/>
  <c r="H274" i="10"/>
  <c r="H277" i="10"/>
  <c r="R277" i="10"/>
  <c r="R272" i="8"/>
  <c r="H272" i="8"/>
  <c r="R273" i="7"/>
  <c r="H273" i="7"/>
  <c r="H279" i="7"/>
  <c r="R279" i="7"/>
  <c r="R280" i="6"/>
  <c r="H280" i="6"/>
  <c r="R272" i="2"/>
  <c r="H272" i="2"/>
  <c r="R276" i="2"/>
  <c r="H276" i="2"/>
  <c r="R281" i="2"/>
  <c r="H281" i="2"/>
  <c r="R287" i="14"/>
  <c r="H287" i="14"/>
  <c r="R283" i="12"/>
  <c r="H283" i="12"/>
  <c r="R289" i="11"/>
  <c r="H289" i="11"/>
  <c r="R285" i="9"/>
  <c r="H285" i="9"/>
  <c r="R286" i="8"/>
  <c r="H286" i="8"/>
  <c r="H292" i="8"/>
  <c r="R292" i="8"/>
  <c r="R283" i="6"/>
  <c r="H283" i="6"/>
  <c r="R285" i="6"/>
  <c r="H285" i="6"/>
  <c r="R289" i="6"/>
  <c r="H289" i="6"/>
  <c r="R284" i="2"/>
  <c r="H284" i="2"/>
  <c r="R288" i="16"/>
  <c r="R301" i="14"/>
  <c r="H301" i="14"/>
  <c r="R303" i="11"/>
  <c r="H303" i="11"/>
  <c r="H295" i="15"/>
  <c r="R295" i="15"/>
  <c r="H314" i="14"/>
  <c r="R314" i="14"/>
  <c r="R312" i="12"/>
  <c r="H312" i="12"/>
  <c r="H306" i="10"/>
  <c r="R306" i="10"/>
  <c r="R307" i="15"/>
  <c r="H307" i="15"/>
  <c r="R319" i="12"/>
  <c r="H319" i="12"/>
  <c r="R321" i="9"/>
  <c r="H321" i="9"/>
  <c r="H321" i="8"/>
  <c r="R321" i="8"/>
  <c r="R317" i="7"/>
  <c r="H317" i="7"/>
  <c r="H317" i="6"/>
  <c r="R317" i="6"/>
  <c r="R323" i="6"/>
  <c r="H323" i="6"/>
  <c r="H323" i="2"/>
  <c r="R323" i="2"/>
  <c r="R319" i="16"/>
  <c r="H319" i="16"/>
  <c r="H332" i="14"/>
  <c r="R332" i="14"/>
  <c r="R336" i="13"/>
  <c r="H336" i="13"/>
  <c r="R329" i="12"/>
  <c r="H329" i="12"/>
  <c r="H334" i="9"/>
  <c r="R334" i="9"/>
  <c r="R328" i="7"/>
  <c r="H328" i="7"/>
  <c r="R331" i="7"/>
  <c r="H331" i="7"/>
  <c r="R329" i="2"/>
  <c r="H329" i="2"/>
  <c r="H343" i="14"/>
  <c r="R343" i="14"/>
  <c r="R342" i="11"/>
  <c r="H342" i="11"/>
  <c r="H343" i="10"/>
  <c r="R343" i="10"/>
  <c r="R341" i="8"/>
  <c r="H341" i="8"/>
  <c r="R344" i="8"/>
  <c r="H344" i="8"/>
  <c r="H341" i="7"/>
  <c r="R341" i="7"/>
  <c r="R342" i="2"/>
  <c r="H342" i="2"/>
  <c r="H343" i="16"/>
  <c r="R343" i="16"/>
  <c r="H52" i="9"/>
  <c r="H56" i="15"/>
  <c r="H113" i="9"/>
  <c r="H177" i="11"/>
  <c r="H223" i="8"/>
  <c r="R265" i="15"/>
  <c r="H265" i="15"/>
  <c r="R276" i="14"/>
  <c r="H276" i="14"/>
  <c r="R278" i="14"/>
  <c r="H278" i="14"/>
  <c r="R274" i="13"/>
  <c r="H274" i="13"/>
  <c r="R276" i="13"/>
  <c r="H276" i="13"/>
  <c r="R272" i="12"/>
  <c r="H272" i="12"/>
  <c r="R274" i="12"/>
  <c r="H274" i="12"/>
  <c r="R280" i="12"/>
  <c r="H280" i="12"/>
  <c r="R272" i="11"/>
  <c r="H272" i="11"/>
  <c r="R278" i="11"/>
  <c r="H278" i="11"/>
  <c r="R280" i="11"/>
  <c r="H280" i="11"/>
  <c r="R276" i="10"/>
  <c r="H276" i="10"/>
  <c r="R278" i="10"/>
  <c r="H278" i="10"/>
  <c r="R274" i="9"/>
  <c r="H274" i="9"/>
  <c r="R276" i="9"/>
  <c r="H276" i="9"/>
  <c r="R281" i="9"/>
  <c r="H281" i="9"/>
  <c r="R276" i="8"/>
  <c r="H276" i="8"/>
  <c r="R278" i="8"/>
  <c r="H278" i="8"/>
  <c r="R277" i="7"/>
  <c r="H277" i="7"/>
  <c r="R272" i="6"/>
  <c r="H272" i="6"/>
  <c r="R274" i="6"/>
  <c r="H274" i="6"/>
  <c r="R273" i="2"/>
  <c r="H273" i="2"/>
  <c r="R278" i="2"/>
  <c r="H278" i="2"/>
  <c r="R280" i="2"/>
  <c r="H280" i="2"/>
  <c r="R279" i="16"/>
  <c r="H279" i="16"/>
  <c r="R272" i="15"/>
  <c r="H272" i="15"/>
  <c r="R283" i="14"/>
  <c r="H283" i="14"/>
  <c r="R285" i="14"/>
  <c r="H285" i="14"/>
  <c r="R291" i="14"/>
  <c r="H291" i="14"/>
  <c r="R283" i="13"/>
  <c r="H283" i="13"/>
  <c r="R289" i="13"/>
  <c r="H289" i="13"/>
  <c r="R291" i="13"/>
  <c r="H291" i="13"/>
  <c r="R287" i="12"/>
  <c r="H287" i="12"/>
  <c r="R289" i="12"/>
  <c r="H289" i="12"/>
  <c r="R285" i="11"/>
  <c r="H285" i="11"/>
  <c r="R287" i="11"/>
  <c r="H287" i="11"/>
  <c r="R283" i="10"/>
  <c r="H283" i="10"/>
  <c r="R285" i="10"/>
  <c r="H285" i="10"/>
  <c r="R291" i="10"/>
  <c r="H291" i="10"/>
  <c r="R283" i="9"/>
  <c r="H283" i="9"/>
  <c r="R289" i="9"/>
  <c r="H289" i="9"/>
  <c r="R291" i="9"/>
  <c r="H291" i="9"/>
  <c r="R290" i="8"/>
  <c r="H290" i="8"/>
  <c r="R285" i="7"/>
  <c r="H285" i="7"/>
  <c r="R287" i="7"/>
  <c r="H287" i="7"/>
  <c r="R286" i="6"/>
  <c r="H286" i="6"/>
  <c r="R291" i="6"/>
  <c r="H291" i="6"/>
  <c r="R283" i="2"/>
  <c r="H283" i="2"/>
  <c r="R292" i="2"/>
  <c r="H292" i="2"/>
  <c r="R287" i="16"/>
  <c r="H287" i="16"/>
  <c r="R289" i="16"/>
  <c r="H289" i="16"/>
  <c r="R287" i="15"/>
  <c r="H287" i="15"/>
  <c r="R298" i="14"/>
  <c r="H298" i="14"/>
  <c r="R300" i="14"/>
  <c r="H300" i="14"/>
  <c r="R296" i="13"/>
  <c r="H296" i="13"/>
  <c r="R298" i="13"/>
  <c r="H298" i="13"/>
  <c r="R294" i="12"/>
  <c r="H294" i="12"/>
  <c r="R296" i="12"/>
  <c r="H296" i="12"/>
  <c r="R302" i="12"/>
  <c r="H302" i="12"/>
  <c r="R294" i="11"/>
  <c r="H294" i="11"/>
  <c r="R300" i="11"/>
  <c r="H300" i="11"/>
  <c r="R302" i="11"/>
  <c r="H302" i="11"/>
  <c r="R298" i="10"/>
  <c r="H298" i="10"/>
  <c r="R300" i="10"/>
  <c r="H300" i="10"/>
  <c r="R296" i="9"/>
  <c r="H296" i="9"/>
  <c r="R298" i="9"/>
  <c r="H298" i="9"/>
  <c r="R303" i="9"/>
  <c r="H303" i="9"/>
  <c r="R298" i="8"/>
  <c r="H298" i="8"/>
  <c r="R300" i="8"/>
  <c r="H300" i="8"/>
  <c r="R299" i="7"/>
  <c r="H299" i="7"/>
  <c r="R294" i="6"/>
  <c r="H294" i="6"/>
  <c r="R296" i="6"/>
  <c r="H296" i="6"/>
  <c r="R295" i="2"/>
  <c r="H295" i="2"/>
  <c r="R300" i="2"/>
  <c r="H300" i="2"/>
  <c r="R302" i="2"/>
  <c r="H302" i="2"/>
  <c r="R301" i="16"/>
  <c r="H301" i="16"/>
  <c r="R294" i="15"/>
  <c r="H294" i="15"/>
  <c r="R305" i="14"/>
  <c r="H305" i="14"/>
  <c r="R307" i="14"/>
  <c r="H307" i="14"/>
  <c r="R313" i="14"/>
  <c r="H313" i="14"/>
  <c r="R305" i="13"/>
  <c r="H305" i="13"/>
  <c r="R311" i="13"/>
  <c r="H311" i="13"/>
  <c r="R313" i="13"/>
  <c r="H313" i="13"/>
  <c r="R309" i="12"/>
  <c r="H309" i="12"/>
  <c r="R311" i="12"/>
  <c r="H311" i="12"/>
  <c r="R307" i="11"/>
  <c r="H307" i="11"/>
  <c r="R309" i="11"/>
  <c r="H309" i="11"/>
  <c r="R305" i="10"/>
  <c r="H305" i="10"/>
  <c r="R307" i="10"/>
  <c r="H307" i="10"/>
  <c r="R313" i="10"/>
  <c r="H313" i="10"/>
  <c r="R305" i="9"/>
  <c r="H305" i="9"/>
  <c r="R311" i="9"/>
  <c r="H311" i="9"/>
  <c r="R313" i="9"/>
  <c r="H313" i="9"/>
  <c r="R312" i="8"/>
  <c r="H312" i="8"/>
  <c r="R307" i="7"/>
  <c r="H307" i="7"/>
  <c r="R309" i="7"/>
  <c r="H309" i="7"/>
  <c r="R308" i="6"/>
  <c r="H308" i="6"/>
  <c r="R313" i="6"/>
  <c r="H313" i="6"/>
  <c r="R305" i="2"/>
  <c r="H305" i="2"/>
  <c r="R314" i="2"/>
  <c r="H314" i="2"/>
  <c r="R309" i="16"/>
  <c r="H309" i="16"/>
  <c r="R311" i="16"/>
  <c r="H311" i="16"/>
  <c r="R309" i="15"/>
  <c r="H309" i="15"/>
  <c r="R320" i="14"/>
  <c r="H320" i="14"/>
  <c r="R322" i="14"/>
  <c r="H322" i="14"/>
  <c r="R318" i="13"/>
  <c r="H318" i="13"/>
  <c r="R320" i="13"/>
  <c r="H320" i="13"/>
  <c r="R316" i="12"/>
  <c r="H316" i="12"/>
  <c r="R318" i="12"/>
  <c r="H318" i="12"/>
  <c r="R324" i="12"/>
  <c r="H324" i="12"/>
  <c r="R316" i="11"/>
  <c r="H316" i="11"/>
  <c r="R322" i="11"/>
  <c r="H322" i="11"/>
  <c r="R324" i="11"/>
  <c r="H324" i="11"/>
  <c r="R320" i="10"/>
  <c r="H320" i="10"/>
  <c r="R322" i="10"/>
  <c r="H322" i="10"/>
  <c r="R318" i="9"/>
  <c r="H318" i="9"/>
  <c r="R320" i="9"/>
  <c r="H320" i="9"/>
  <c r="R325" i="9"/>
  <c r="H325" i="9"/>
  <c r="R320" i="8"/>
  <c r="H320" i="8"/>
  <c r="R322" i="8"/>
  <c r="H322" i="8"/>
  <c r="R321" i="7"/>
  <c r="H321" i="7"/>
  <c r="R316" i="6"/>
  <c r="H316" i="6"/>
  <c r="R318" i="6"/>
  <c r="H318" i="6"/>
  <c r="R317" i="2"/>
  <c r="H317" i="2"/>
  <c r="R322" i="2"/>
  <c r="H322" i="2"/>
  <c r="R324" i="2"/>
  <c r="H324" i="2"/>
  <c r="R323" i="16"/>
  <c r="H323" i="16"/>
  <c r="R316" i="15"/>
  <c r="H316" i="15"/>
  <c r="R329" i="14"/>
  <c r="H329" i="14"/>
  <c r="R332" i="13"/>
  <c r="H332" i="13"/>
  <c r="R335" i="13"/>
  <c r="H335" i="13"/>
  <c r="R331" i="12"/>
  <c r="H331" i="12"/>
  <c r="R334" i="12"/>
  <c r="H334" i="12"/>
  <c r="R327" i="11"/>
  <c r="H327" i="11"/>
  <c r="R333" i="11"/>
  <c r="H333" i="11"/>
  <c r="R334" i="10"/>
  <c r="H334" i="10"/>
  <c r="R327" i="9"/>
  <c r="H327" i="9"/>
  <c r="R333" i="9"/>
  <c r="H333" i="9"/>
  <c r="R336" i="9"/>
  <c r="H336" i="9"/>
  <c r="R329" i="8"/>
  <c r="H329" i="8"/>
  <c r="R335" i="8"/>
  <c r="H335" i="8"/>
  <c r="R336" i="7"/>
  <c r="H336" i="7"/>
  <c r="R329" i="6"/>
  <c r="H329" i="6"/>
  <c r="R335" i="6"/>
  <c r="H335" i="6"/>
  <c r="R328" i="2"/>
  <c r="H328" i="2"/>
  <c r="R331" i="2"/>
  <c r="H331" i="2"/>
  <c r="R327" i="16"/>
  <c r="H327" i="16"/>
  <c r="R331" i="15"/>
  <c r="H331" i="15"/>
  <c r="R342" i="14"/>
  <c r="H342" i="14"/>
  <c r="R345" i="14"/>
  <c r="H345" i="14"/>
  <c r="R342" i="12"/>
  <c r="H342" i="12"/>
  <c r="R345" i="12"/>
  <c r="H345" i="12"/>
  <c r="R342" i="10"/>
  <c r="H342" i="10"/>
  <c r="R345" i="10"/>
  <c r="H345" i="10"/>
  <c r="R347" i="9"/>
  <c r="H347" i="9"/>
  <c r="R340" i="8"/>
  <c r="H340" i="8"/>
  <c r="R340" i="7"/>
  <c r="H340" i="7"/>
  <c r="R345" i="6"/>
  <c r="H345" i="6"/>
  <c r="R342" i="16"/>
  <c r="H342" i="16"/>
  <c r="R345" i="16"/>
  <c r="H345" i="16"/>
  <c r="R294" i="13"/>
  <c r="H294" i="13"/>
  <c r="R300" i="13"/>
  <c r="H300" i="13"/>
  <c r="R302" i="13"/>
  <c r="H302" i="13"/>
  <c r="R298" i="12"/>
  <c r="H298" i="12"/>
  <c r="R300" i="12"/>
  <c r="H300" i="12"/>
  <c r="R296" i="11"/>
  <c r="H296" i="11"/>
  <c r="R298" i="11"/>
  <c r="H298" i="11"/>
  <c r="R294" i="10"/>
  <c r="H294" i="10"/>
  <c r="R296" i="10"/>
  <c r="H296" i="10"/>
  <c r="R302" i="10"/>
  <c r="H302" i="10"/>
  <c r="R294" i="9"/>
  <c r="H294" i="9"/>
  <c r="R300" i="9"/>
  <c r="H300" i="9"/>
  <c r="R302" i="9"/>
  <c r="H302" i="9"/>
  <c r="R301" i="8"/>
  <c r="H301" i="8"/>
  <c r="R296" i="7"/>
  <c r="H296" i="7"/>
  <c r="R298" i="7"/>
  <c r="H298" i="7"/>
  <c r="R297" i="6"/>
  <c r="H297" i="6"/>
  <c r="R302" i="6"/>
  <c r="H302" i="6"/>
  <c r="R294" i="2"/>
  <c r="H294" i="2"/>
  <c r="R303" i="2"/>
  <c r="H303" i="2"/>
  <c r="R298" i="16"/>
  <c r="H298" i="16"/>
  <c r="R300" i="16"/>
  <c r="H300" i="16"/>
  <c r="R298" i="15"/>
  <c r="H298" i="15"/>
  <c r="R309" i="14"/>
  <c r="H309" i="14"/>
  <c r="R311" i="14"/>
  <c r="H311" i="14"/>
  <c r="R307" i="13"/>
  <c r="H307" i="13"/>
  <c r="R309" i="13"/>
  <c r="H309" i="13"/>
  <c r="R305" i="12"/>
  <c r="H305" i="12"/>
  <c r="R307" i="12"/>
  <c r="H307" i="12"/>
  <c r="R313" i="12"/>
  <c r="H313" i="12"/>
  <c r="R305" i="11"/>
  <c r="H305" i="11"/>
  <c r="R311" i="11"/>
  <c r="H311" i="11"/>
  <c r="R313" i="11"/>
  <c r="H313" i="11"/>
  <c r="R309" i="10"/>
  <c r="H309" i="10"/>
  <c r="R311" i="10"/>
  <c r="H311" i="10"/>
  <c r="R307" i="9"/>
  <c r="H307" i="9"/>
  <c r="R309" i="9"/>
  <c r="H309" i="9"/>
  <c r="R314" i="9"/>
  <c r="H314" i="9"/>
  <c r="R309" i="8"/>
  <c r="H309" i="8"/>
  <c r="R311" i="8"/>
  <c r="H311" i="8"/>
  <c r="R310" i="7"/>
  <c r="H310" i="7"/>
  <c r="R305" i="6"/>
  <c r="H305" i="6"/>
  <c r="R307" i="6"/>
  <c r="H307" i="6"/>
  <c r="R306" i="2"/>
  <c r="H306" i="2"/>
  <c r="R311" i="2"/>
  <c r="H311" i="2"/>
  <c r="R313" i="2"/>
  <c r="H313" i="2"/>
  <c r="R312" i="16"/>
  <c r="H312" i="16"/>
  <c r="R305" i="15"/>
  <c r="H305" i="15"/>
  <c r="R316" i="14"/>
  <c r="H316" i="14"/>
  <c r="R318" i="14"/>
  <c r="H318" i="14"/>
  <c r="R324" i="14"/>
  <c r="H324" i="14"/>
  <c r="R316" i="13"/>
  <c r="H316" i="13"/>
  <c r="R322" i="13"/>
  <c r="H322" i="13"/>
  <c r="R324" i="13"/>
  <c r="H324" i="13"/>
  <c r="R320" i="12"/>
  <c r="H320" i="12"/>
  <c r="R322" i="12"/>
  <c r="H322" i="12"/>
  <c r="R318" i="11"/>
  <c r="H318" i="11"/>
  <c r="R320" i="11"/>
  <c r="H320" i="11"/>
  <c r="R316" i="10"/>
  <c r="H316" i="10"/>
  <c r="R318" i="10"/>
  <c r="H318" i="10"/>
  <c r="R324" i="10"/>
  <c r="H324" i="10"/>
  <c r="R316" i="9"/>
  <c r="H316" i="9"/>
  <c r="R322" i="9"/>
  <c r="H322" i="9"/>
  <c r="R324" i="9"/>
  <c r="H324" i="9"/>
  <c r="R323" i="8"/>
  <c r="H323" i="8"/>
  <c r="R318" i="7"/>
  <c r="H318" i="7"/>
  <c r="R320" i="7"/>
  <c r="H320" i="7"/>
  <c r="R319" i="6"/>
  <c r="H319" i="6"/>
  <c r="R324" i="6"/>
  <c r="H324" i="6"/>
  <c r="R316" i="2"/>
  <c r="H316" i="2"/>
  <c r="R325" i="2"/>
  <c r="H325" i="2"/>
  <c r="R320" i="16"/>
  <c r="H320" i="16"/>
  <c r="R322" i="16"/>
  <c r="H322" i="16"/>
  <c r="R330" i="14"/>
  <c r="H330" i="14"/>
  <c r="R335" i="14"/>
  <c r="H335" i="14"/>
  <c r="R328" i="13"/>
  <c r="H328" i="13"/>
  <c r="R331" i="13"/>
  <c r="H331" i="13"/>
  <c r="R327" i="12"/>
  <c r="H327" i="12"/>
  <c r="R328" i="11"/>
  <c r="H328" i="11"/>
  <c r="R331" i="11"/>
  <c r="H331" i="11"/>
  <c r="R327" i="10"/>
  <c r="H327" i="10"/>
  <c r="R330" i="10"/>
  <c r="H330" i="10"/>
  <c r="R333" i="10"/>
  <c r="H333" i="10"/>
  <c r="R329" i="9"/>
  <c r="H329" i="9"/>
  <c r="R330" i="8"/>
  <c r="H330" i="8"/>
  <c r="R333" i="8"/>
  <c r="H333" i="8"/>
  <c r="R329" i="7"/>
  <c r="H329" i="7"/>
  <c r="R332" i="7"/>
  <c r="H332" i="7"/>
  <c r="R335" i="7"/>
  <c r="H335" i="7"/>
  <c r="R331" i="6"/>
  <c r="H331" i="6"/>
  <c r="R332" i="2"/>
  <c r="H332" i="2"/>
  <c r="R335" i="2"/>
  <c r="H335" i="2"/>
  <c r="R331" i="16"/>
  <c r="H331" i="16"/>
  <c r="R334" i="16"/>
  <c r="H334" i="16"/>
  <c r="R327" i="15"/>
  <c r="H327" i="15"/>
  <c r="R340" i="14"/>
  <c r="H340" i="14"/>
  <c r="R340" i="13"/>
  <c r="H340" i="13"/>
  <c r="R343" i="13"/>
  <c r="H343" i="13"/>
  <c r="R346" i="13"/>
  <c r="H346" i="13"/>
  <c r="R340" i="12"/>
  <c r="H340" i="12"/>
  <c r="R340" i="11"/>
  <c r="H340" i="11"/>
  <c r="R343" i="11"/>
  <c r="H343" i="11"/>
  <c r="R346" i="11"/>
  <c r="H346" i="11"/>
  <c r="R340" i="10"/>
  <c r="H340" i="10"/>
  <c r="R343" i="9"/>
  <c r="H343" i="9"/>
  <c r="R346" i="9"/>
  <c r="H346" i="9"/>
  <c r="R342" i="8"/>
  <c r="H342" i="8"/>
  <c r="R345" i="8"/>
  <c r="H345" i="8"/>
  <c r="R344" i="7"/>
  <c r="H344" i="7"/>
  <c r="R347" i="7"/>
  <c r="H347" i="7"/>
  <c r="R341" i="6"/>
  <c r="H341" i="6"/>
  <c r="R344" i="6"/>
  <c r="H344" i="6"/>
  <c r="R340" i="2"/>
  <c r="H340" i="2"/>
  <c r="R343" i="2"/>
  <c r="H343" i="2"/>
  <c r="R346" i="2"/>
  <c r="H346" i="2"/>
  <c r="R340" i="16"/>
  <c r="H340" i="16"/>
  <c r="H320" i="15"/>
  <c r="R243" i="13"/>
  <c r="H243" i="13"/>
  <c r="R248" i="13"/>
  <c r="H248" i="13"/>
  <c r="R241" i="12"/>
  <c r="H241" i="12"/>
  <c r="R246" i="12"/>
  <c r="H246" i="12"/>
  <c r="R239" i="11"/>
  <c r="H239" i="11"/>
  <c r="R244" i="11"/>
  <c r="H244" i="11"/>
  <c r="R247" i="11"/>
  <c r="H247" i="11"/>
  <c r="R242" i="10"/>
  <c r="H242" i="10"/>
  <c r="R245" i="10"/>
  <c r="H245" i="10"/>
  <c r="R240" i="9"/>
  <c r="H240" i="9"/>
  <c r="R243" i="9"/>
  <c r="H243" i="9"/>
  <c r="R248" i="9"/>
  <c r="H248" i="9"/>
  <c r="R241" i="8"/>
  <c r="H241" i="8"/>
  <c r="R246" i="8"/>
  <c r="H246" i="8"/>
  <c r="R239" i="7"/>
  <c r="H239" i="7"/>
  <c r="R244" i="7"/>
  <c r="H244" i="7"/>
  <c r="R247" i="7"/>
  <c r="H247" i="7"/>
  <c r="R242" i="6"/>
  <c r="H242" i="6"/>
  <c r="R245" i="6"/>
  <c r="H245" i="6"/>
  <c r="R240" i="2"/>
  <c r="H240" i="2"/>
  <c r="R243" i="2"/>
  <c r="H243" i="2"/>
  <c r="R248" i="2"/>
  <c r="H248" i="2"/>
  <c r="R241" i="16"/>
  <c r="H241" i="16"/>
  <c r="R247" i="16"/>
  <c r="H247" i="16"/>
  <c r="R253" i="14"/>
  <c r="H253" i="14"/>
  <c r="R251" i="13"/>
  <c r="H251" i="13"/>
  <c r="R259" i="13"/>
  <c r="H259" i="13"/>
  <c r="R257" i="12"/>
  <c r="H257" i="12"/>
  <c r="R255" i="11"/>
  <c r="H255" i="11"/>
  <c r="R253" i="10"/>
  <c r="H253" i="10"/>
  <c r="R251" i="9"/>
  <c r="H251" i="9"/>
  <c r="R253" i="8"/>
  <c r="H253" i="8"/>
  <c r="R258" i="8"/>
  <c r="H258" i="8"/>
  <c r="R250" i="7"/>
  <c r="H250" i="7"/>
  <c r="R259" i="7"/>
  <c r="H259" i="7"/>
  <c r="R254" i="6"/>
  <c r="H254" i="6"/>
  <c r="R256" i="6"/>
  <c r="H256" i="6"/>
  <c r="R255" i="2"/>
  <c r="H255" i="2"/>
  <c r="R250" i="16"/>
  <c r="H250" i="16"/>
  <c r="R252" i="16"/>
  <c r="H252" i="16"/>
  <c r="R252" i="15"/>
  <c r="H252" i="15"/>
  <c r="R268" i="14"/>
  <c r="H268" i="14"/>
  <c r="R266" i="13"/>
  <c r="H266" i="13"/>
  <c r="R262" i="11"/>
  <c r="H262" i="11"/>
  <c r="R270" i="11"/>
  <c r="H270" i="11"/>
  <c r="R268" i="10"/>
  <c r="H268" i="10"/>
  <c r="R266" i="9"/>
  <c r="H266" i="9"/>
  <c r="R261" i="8"/>
  <c r="H261" i="8"/>
  <c r="R263" i="8"/>
  <c r="H263" i="8"/>
  <c r="R262" i="7"/>
  <c r="H262" i="7"/>
  <c r="R267" i="7"/>
  <c r="H267" i="7"/>
  <c r="R269" i="7"/>
  <c r="H269" i="7"/>
  <c r="R268" i="6"/>
  <c r="H268" i="6"/>
  <c r="R263" i="2"/>
  <c r="H263" i="2"/>
  <c r="R265" i="2"/>
  <c r="H265" i="2"/>
  <c r="R264" i="16"/>
  <c r="H264" i="16"/>
  <c r="R269" i="16"/>
  <c r="H269" i="16"/>
  <c r="R275" i="14"/>
  <c r="H275" i="14"/>
  <c r="R273" i="13"/>
  <c r="H273" i="13"/>
  <c r="R281" i="13"/>
  <c r="H281" i="13"/>
  <c r="R279" i="12"/>
  <c r="H279" i="12"/>
  <c r="R277" i="11"/>
  <c r="H277" i="11"/>
  <c r="R275" i="10"/>
  <c r="H275" i="10"/>
  <c r="R273" i="9"/>
  <c r="H273" i="9"/>
  <c r="R275" i="8"/>
  <c r="H275" i="8"/>
  <c r="R280" i="8"/>
  <c r="H280" i="8"/>
  <c r="R272" i="7"/>
  <c r="H272" i="7"/>
  <c r="R281" i="7"/>
  <c r="H281" i="7"/>
  <c r="R276" i="6"/>
  <c r="H276" i="6"/>
  <c r="R278" i="6"/>
  <c r="H278" i="6"/>
  <c r="R277" i="2"/>
  <c r="H277" i="2"/>
  <c r="R272" i="16"/>
  <c r="H272" i="16"/>
  <c r="R274" i="16"/>
  <c r="H274" i="16"/>
  <c r="R274" i="15"/>
  <c r="H274" i="15"/>
  <c r="R290" i="14"/>
  <c r="H290" i="14"/>
  <c r="R288" i="13"/>
  <c r="H288" i="13"/>
  <c r="R286" i="12"/>
  <c r="H286" i="12"/>
  <c r="R284" i="11"/>
  <c r="H284" i="11"/>
  <c r="R290" i="10"/>
  <c r="H290" i="10"/>
  <c r="R288" i="9"/>
  <c r="H288" i="9"/>
  <c r="R283" i="8"/>
  <c r="H283" i="8"/>
  <c r="R285" i="8"/>
  <c r="H285" i="8"/>
  <c r="R284" i="7"/>
  <c r="H284" i="7"/>
  <c r="R289" i="7"/>
  <c r="H289" i="7"/>
  <c r="R291" i="7"/>
  <c r="H291" i="7"/>
  <c r="R290" i="6"/>
  <c r="H290" i="6"/>
  <c r="R285" i="2"/>
  <c r="H285" i="2"/>
  <c r="R287" i="2"/>
  <c r="H287" i="2"/>
  <c r="R286" i="16"/>
  <c r="H286" i="16"/>
  <c r="R291" i="16"/>
  <c r="H291" i="16"/>
  <c r="R297" i="14"/>
  <c r="H297" i="14"/>
  <c r="R295" i="13"/>
  <c r="H295" i="13"/>
  <c r="R297" i="13"/>
  <c r="R303" i="13"/>
  <c r="H303" i="13"/>
  <c r="R295" i="12"/>
  <c r="R301" i="12"/>
  <c r="H301" i="12"/>
  <c r="R303" i="12"/>
  <c r="R299" i="11"/>
  <c r="H299" i="11"/>
  <c r="R301" i="11"/>
  <c r="R297" i="10"/>
  <c r="H297" i="10"/>
  <c r="R299" i="10"/>
  <c r="R295" i="9"/>
  <c r="H295" i="9"/>
  <c r="R297" i="9"/>
  <c r="R295" i="8"/>
  <c r="R297" i="8"/>
  <c r="H297" i="8"/>
  <c r="R302" i="8"/>
  <c r="H302" i="8"/>
  <c r="R294" i="7"/>
  <c r="H294" i="7"/>
  <c r="R301" i="7"/>
  <c r="R303" i="7"/>
  <c r="H303" i="7"/>
  <c r="R298" i="6"/>
  <c r="H298" i="6"/>
  <c r="R300" i="6"/>
  <c r="H300" i="6"/>
  <c r="R297" i="2"/>
  <c r="R299" i="2"/>
  <c r="H299" i="2"/>
  <c r="R294" i="16"/>
  <c r="H294" i="16"/>
  <c r="R296" i="16"/>
  <c r="H296" i="16"/>
  <c r="R303" i="16"/>
  <c r="R296" i="15"/>
  <c r="H296" i="15"/>
  <c r="R312" i="14"/>
  <c r="H312" i="14"/>
  <c r="R310" i="13"/>
  <c r="H310" i="13"/>
  <c r="R308" i="12"/>
  <c r="H308" i="12"/>
  <c r="R306" i="11"/>
  <c r="H306" i="11"/>
  <c r="R314" i="11"/>
  <c r="H314" i="11"/>
  <c r="R312" i="10"/>
  <c r="H312" i="10"/>
  <c r="R310" i="9"/>
  <c r="H310" i="9"/>
  <c r="R305" i="8"/>
  <c r="H305" i="8"/>
  <c r="R307" i="8"/>
  <c r="H307" i="8"/>
  <c r="R314" i="8"/>
  <c r="R306" i="7"/>
  <c r="H306" i="7"/>
  <c r="R311" i="7"/>
  <c r="H311" i="7"/>
  <c r="R313" i="7"/>
  <c r="H313" i="7"/>
  <c r="R310" i="6"/>
  <c r="R312" i="6"/>
  <c r="H312" i="6"/>
  <c r="R307" i="2"/>
  <c r="H307" i="2"/>
  <c r="R309" i="2"/>
  <c r="H309" i="2"/>
  <c r="R306" i="16"/>
  <c r="R308" i="16"/>
  <c r="H308" i="16"/>
  <c r="R313" i="16"/>
  <c r="H313" i="16"/>
  <c r="R308" i="15"/>
  <c r="R319" i="14"/>
  <c r="H319" i="14"/>
  <c r="R321" i="14"/>
  <c r="R317" i="13"/>
  <c r="H317" i="13"/>
  <c r="R319" i="13"/>
  <c r="R325" i="13"/>
  <c r="H325" i="13"/>
  <c r="R317" i="12"/>
  <c r="R323" i="12"/>
  <c r="H323" i="12"/>
  <c r="R325" i="12"/>
  <c r="R321" i="11"/>
  <c r="H321" i="11"/>
  <c r="R323" i="11"/>
  <c r="R319" i="10"/>
  <c r="H319" i="10"/>
  <c r="R321" i="10"/>
  <c r="R317" i="9"/>
  <c r="H317" i="9"/>
  <c r="R319" i="9"/>
  <c r="R317" i="8"/>
  <c r="R319" i="8"/>
  <c r="H319" i="8"/>
  <c r="R324" i="8"/>
  <c r="H324" i="8"/>
  <c r="R316" i="7"/>
  <c r="H316" i="7"/>
  <c r="R323" i="7"/>
  <c r="R325" i="7"/>
  <c r="H325" i="7"/>
  <c r="R320" i="6"/>
  <c r="H320" i="6"/>
  <c r="R322" i="6"/>
  <c r="H322" i="6"/>
  <c r="R319" i="2"/>
  <c r="R321" i="2"/>
  <c r="H321" i="2"/>
  <c r="R316" i="16"/>
  <c r="H316" i="16"/>
  <c r="R318" i="16"/>
  <c r="H318" i="16"/>
  <c r="R325" i="16"/>
  <c r="R318" i="15"/>
  <c r="H318" i="15"/>
  <c r="R328" i="14"/>
  <c r="R333" i="14"/>
  <c r="H333" i="14"/>
  <c r="R329" i="13"/>
  <c r="H329" i="13"/>
  <c r="R334" i="13"/>
  <c r="R330" i="12"/>
  <c r="H330" i="12"/>
  <c r="R333" i="12"/>
  <c r="H333" i="12"/>
  <c r="R336" i="12"/>
  <c r="R329" i="11"/>
  <c r="H329" i="11"/>
  <c r="R332" i="11"/>
  <c r="H332" i="11"/>
  <c r="R335" i="11"/>
  <c r="H335" i="11"/>
  <c r="R331" i="10"/>
  <c r="H331" i="10"/>
  <c r="R336" i="10"/>
  <c r="R332" i="9"/>
  <c r="H332" i="9"/>
  <c r="R335" i="9"/>
  <c r="H335" i="9"/>
  <c r="R328" i="8"/>
  <c r="R331" i="8"/>
  <c r="H331" i="8"/>
  <c r="R334" i="8"/>
  <c r="H334" i="8"/>
  <c r="R327" i="7"/>
  <c r="H327" i="7"/>
  <c r="R333" i="7"/>
  <c r="H333" i="7"/>
  <c r="R328" i="6"/>
  <c r="R334" i="6"/>
  <c r="H334" i="6"/>
  <c r="R327" i="2"/>
  <c r="H327" i="2"/>
  <c r="R330" i="2"/>
  <c r="R333" i="2"/>
  <c r="H333" i="2"/>
  <c r="R336" i="2"/>
  <c r="H336" i="2"/>
  <c r="R329" i="16"/>
  <c r="H329" i="16"/>
  <c r="R335" i="16"/>
  <c r="H335" i="16"/>
  <c r="R330" i="15"/>
  <c r="R341" i="14"/>
  <c r="H341" i="14"/>
  <c r="R344" i="14"/>
  <c r="H344" i="14"/>
  <c r="R347" i="14"/>
  <c r="R344" i="13"/>
  <c r="H344" i="13"/>
  <c r="R347" i="13"/>
  <c r="H347" i="13"/>
  <c r="R341" i="12"/>
  <c r="H341" i="12"/>
  <c r="R344" i="12"/>
  <c r="H344" i="12"/>
  <c r="R347" i="12"/>
  <c r="R344" i="11"/>
  <c r="H344" i="11"/>
  <c r="R347" i="11"/>
  <c r="H347" i="11"/>
  <c r="R341" i="10"/>
  <c r="H341" i="10"/>
  <c r="R344" i="10"/>
  <c r="H344" i="10"/>
  <c r="R347" i="10"/>
  <c r="R344" i="9"/>
  <c r="H344" i="9"/>
  <c r="R346" i="8"/>
  <c r="H346" i="8"/>
  <c r="R342" i="7"/>
  <c r="H342" i="7"/>
  <c r="R342" i="6"/>
  <c r="H342" i="6"/>
  <c r="R347" i="6"/>
  <c r="R344" i="2"/>
  <c r="H344" i="2"/>
  <c r="R347" i="2"/>
  <c r="H347" i="2"/>
  <c r="R341" i="16"/>
  <c r="H341" i="16"/>
  <c r="R344" i="16"/>
  <c r="H344" i="16"/>
  <c r="R347" i="16"/>
  <c r="H264" i="12"/>
  <c r="H338" i="7"/>
  <c r="H339" i="10"/>
  <c r="H339" i="6"/>
  <c r="R339" i="8"/>
  <c r="R339" i="16"/>
  <c r="H339" i="12"/>
  <c r="H339" i="2"/>
  <c r="H339" i="7"/>
  <c r="H339" i="13"/>
  <c r="H339" i="11"/>
  <c r="H338" i="11"/>
  <c r="H338" i="8"/>
  <c r="H338" i="13"/>
  <c r="H338" i="2"/>
  <c r="H338" i="12"/>
  <c r="H338" i="10"/>
  <c r="H338" i="6"/>
  <c r="H338" i="16"/>
  <c r="Q348" i="15"/>
  <c r="E348" i="15"/>
  <c r="U347" i="15"/>
  <c r="T347" i="15"/>
  <c r="S347" i="15"/>
  <c r="N347" i="15" s="1"/>
  <c r="U346" i="15"/>
  <c r="T346" i="15"/>
  <c r="S346" i="15"/>
  <c r="U345" i="15"/>
  <c r="T345" i="15"/>
  <c r="S345" i="15"/>
  <c r="U344" i="15"/>
  <c r="T344" i="15"/>
  <c r="S344" i="15"/>
  <c r="N344" i="15" s="1"/>
  <c r="U343" i="15"/>
  <c r="T343" i="15"/>
  <c r="S343" i="15"/>
  <c r="N343" i="15" s="1"/>
  <c r="U342" i="15"/>
  <c r="T342" i="15"/>
  <c r="S342" i="15"/>
  <c r="U341" i="15"/>
  <c r="T341" i="15"/>
  <c r="S341" i="15"/>
  <c r="U340" i="15"/>
  <c r="T340" i="15"/>
  <c r="S340" i="15"/>
  <c r="U339" i="15"/>
  <c r="T339" i="15"/>
  <c r="S339" i="15"/>
  <c r="N339" i="15" s="1"/>
  <c r="U338" i="15"/>
  <c r="T338" i="15"/>
  <c r="S338" i="15"/>
  <c r="N338" i="15" s="1"/>
  <c r="Q348" i="16"/>
  <c r="E348" i="16"/>
  <c r="U347" i="16"/>
  <c r="T347" i="16"/>
  <c r="S347" i="16"/>
  <c r="U346" i="16"/>
  <c r="T346" i="16"/>
  <c r="S346" i="16"/>
  <c r="U345" i="16"/>
  <c r="T345" i="16"/>
  <c r="S345" i="16"/>
  <c r="U344" i="16"/>
  <c r="T344" i="16"/>
  <c r="S344" i="16"/>
  <c r="U343" i="16"/>
  <c r="T343" i="16"/>
  <c r="S343" i="16"/>
  <c r="U342" i="16"/>
  <c r="T342" i="16"/>
  <c r="S342" i="16"/>
  <c r="U341" i="16"/>
  <c r="T341" i="16"/>
  <c r="S341" i="16"/>
  <c r="U340" i="16"/>
  <c r="T340" i="16"/>
  <c r="S340" i="16"/>
  <c r="U339" i="16"/>
  <c r="T339" i="16"/>
  <c r="S339" i="16"/>
  <c r="U338" i="16"/>
  <c r="T338" i="16"/>
  <c r="S338" i="16"/>
  <c r="Q348" i="2"/>
  <c r="E348" i="2"/>
  <c r="U347" i="2"/>
  <c r="T347" i="2"/>
  <c r="S347" i="2"/>
  <c r="U346" i="2"/>
  <c r="T346" i="2"/>
  <c r="S346" i="2"/>
  <c r="U345" i="2"/>
  <c r="T345" i="2"/>
  <c r="S345" i="2"/>
  <c r="U344" i="2"/>
  <c r="T344" i="2"/>
  <c r="S344" i="2"/>
  <c r="U343" i="2"/>
  <c r="T343" i="2"/>
  <c r="S343" i="2"/>
  <c r="U342" i="2"/>
  <c r="T342" i="2"/>
  <c r="S342" i="2"/>
  <c r="U341" i="2"/>
  <c r="T341" i="2"/>
  <c r="S341" i="2"/>
  <c r="U340" i="2"/>
  <c r="T340" i="2"/>
  <c r="S340" i="2"/>
  <c r="U339" i="2"/>
  <c r="T339" i="2"/>
  <c r="S339" i="2"/>
  <c r="N339" i="2" s="1"/>
  <c r="U338" i="2"/>
  <c r="T338" i="2"/>
  <c r="S338" i="2"/>
  <c r="N338" i="2" s="1"/>
  <c r="Q348" i="6"/>
  <c r="E348" i="6"/>
  <c r="U347" i="6"/>
  <c r="T347" i="6"/>
  <c r="S347" i="6"/>
  <c r="U346" i="6"/>
  <c r="T346" i="6"/>
  <c r="S346" i="6"/>
  <c r="U345" i="6"/>
  <c r="T345" i="6"/>
  <c r="S345" i="6"/>
  <c r="U344" i="6"/>
  <c r="T344" i="6"/>
  <c r="S344" i="6"/>
  <c r="U343" i="6"/>
  <c r="T343" i="6"/>
  <c r="S343" i="6"/>
  <c r="U342" i="6"/>
  <c r="T342" i="6"/>
  <c r="S342" i="6"/>
  <c r="U341" i="6"/>
  <c r="T341" i="6"/>
  <c r="S341" i="6"/>
  <c r="U340" i="6"/>
  <c r="T340" i="6"/>
  <c r="S340" i="6"/>
  <c r="U339" i="6"/>
  <c r="T339" i="6"/>
  <c r="S339" i="6"/>
  <c r="U338" i="6"/>
  <c r="T338" i="6"/>
  <c r="S338" i="6"/>
  <c r="Q348" i="7"/>
  <c r="E348" i="7"/>
  <c r="U347" i="7"/>
  <c r="T347" i="7"/>
  <c r="S347" i="7"/>
  <c r="U346" i="7"/>
  <c r="T346" i="7"/>
  <c r="S346" i="7"/>
  <c r="U345" i="7"/>
  <c r="T345" i="7"/>
  <c r="S345" i="7"/>
  <c r="U344" i="7"/>
  <c r="T344" i="7"/>
  <c r="S344" i="7"/>
  <c r="U343" i="7"/>
  <c r="T343" i="7"/>
  <c r="S343" i="7"/>
  <c r="U342" i="7"/>
  <c r="T342" i="7"/>
  <c r="S342" i="7"/>
  <c r="U341" i="7"/>
  <c r="T341" i="7"/>
  <c r="S341" i="7"/>
  <c r="U340" i="7"/>
  <c r="T340" i="7"/>
  <c r="S340" i="7"/>
  <c r="U339" i="7"/>
  <c r="T339" i="7"/>
  <c r="S339" i="7"/>
  <c r="N339" i="7" s="1"/>
  <c r="U338" i="7"/>
  <c r="T338" i="7"/>
  <c r="S338" i="7"/>
  <c r="N338" i="7" s="1"/>
  <c r="Q348" i="8"/>
  <c r="E348" i="8"/>
  <c r="U347" i="8"/>
  <c r="T347" i="8"/>
  <c r="S347" i="8"/>
  <c r="U346" i="8"/>
  <c r="T346" i="8"/>
  <c r="S346" i="8"/>
  <c r="U345" i="8"/>
  <c r="T345" i="8"/>
  <c r="S345" i="8"/>
  <c r="U344" i="8"/>
  <c r="T344" i="8"/>
  <c r="S344" i="8"/>
  <c r="U343" i="8"/>
  <c r="T343" i="8"/>
  <c r="S343" i="8"/>
  <c r="U342" i="8"/>
  <c r="T342" i="8"/>
  <c r="S342" i="8"/>
  <c r="U341" i="8"/>
  <c r="T341" i="8"/>
  <c r="S341" i="8"/>
  <c r="U340" i="8"/>
  <c r="T340" i="8"/>
  <c r="S340" i="8"/>
  <c r="U339" i="8"/>
  <c r="T339" i="8"/>
  <c r="S339" i="8"/>
  <c r="U338" i="8"/>
  <c r="T338" i="8"/>
  <c r="S338" i="8"/>
  <c r="N338" i="8" s="1"/>
  <c r="E348" i="9"/>
  <c r="U347" i="9"/>
  <c r="T347" i="9"/>
  <c r="S347" i="9"/>
  <c r="U346" i="9"/>
  <c r="T346" i="9"/>
  <c r="S346" i="9"/>
  <c r="U345" i="9"/>
  <c r="T345" i="9"/>
  <c r="S345" i="9"/>
  <c r="U344" i="9"/>
  <c r="T344" i="9"/>
  <c r="S344" i="9"/>
  <c r="U343" i="9"/>
  <c r="T343" i="9"/>
  <c r="S343" i="9"/>
  <c r="U342" i="9"/>
  <c r="T342" i="9"/>
  <c r="S342" i="9"/>
  <c r="U341" i="9"/>
  <c r="T341" i="9"/>
  <c r="S341" i="9"/>
  <c r="Q341" i="9" s="1"/>
  <c r="H341" i="9" s="1"/>
  <c r="U340" i="9"/>
  <c r="T340" i="9"/>
  <c r="S340" i="9"/>
  <c r="Q340" i="9" s="1"/>
  <c r="H340" i="9" s="1"/>
  <c r="U339" i="9"/>
  <c r="T339" i="9"/>
  <c r="S339" i="9"/>
  <c r="Q339" i="9" s="1"/>
  <c r="H339" i="9" s="1"/>
  <c r="U338" i="9"/>
  <c r="T338" i="9"/>
  <c r="S338" i="9"/>
  <c r="Q348" i="10"/>
  <c r="E348" i="10"/>
  <c r="U347" i="10"/>
  <c r="T347" i="10"/>
  <c r="S347" i="10"/>
  <c r="U346" i="10"/>
  <c r="T346" i="10"/>
  <c r="S346" i="10"/>
  <c r="U345" i="10"/>
  <c r="T345" i="10"/>
  <c r="S345" i="10"/>
  <c r="U344" i="10"/>
  <c r="T344" i="10"/>
  <c r="S344" i="10"/>
  <c r="U343" i="10"/>
  <c r="T343" i="10"/>
  <c r="S343" i="10"/>
  <c r="U342" i="10"/>
  <c r="T342" i="10"/>
  <c r="S342" i="10"/>
  <c r="U341" i="10"/>
  <c r="T341" i="10"/>
  <c r="S341" i="10"/>
  <c r="U340" i="10"/>
  <c r="T340" i="10"/>
  <c r="S340" i="10"/>
  <c r="U339" i="10"/>
  <c r="T339" i="10"/>
  <c r="S339" i="10"/>
  <c r="N339" i="10" s="1"/>
  <c r="U338" i="10"/>
  <c r="T338" i="10"/>
  <c r="S338" i="10"/>
  <c r="N338" i="10" s="1"/>
  <c r="Q348" i="11"/>
  <c r="E348" i="11"/>
  <c r="U347" i="11"/>
  <c r="T347" i="11"/>
  <c r="S347" i="11"/>
  <c r="U346" i="11"/>
  <c r="T346" i="11"/>
  <c r="S346" i="11"/>
  <c r="U345" i="11"/>
  <c r="T345" i="11"/>
  <c r="S345" i="11"/>
  <c r="U344" i="11"/>
  <c r="T344" i="11"/>
  <c r="S344" i="11"/>
  <c r="U343" i="11"/>
  <c r="T343" i="11"/>
  <c r="S343" i="11"/>
  <c r="U342" i="11"/>
  <c r="T342" i="11"/>
  <c r="S342" i="11"/>
  <c r="U341" i="11"/>
  <c r="T341" i="11"/>
  <c r="S341" i="11"/>
  <c r="U340" i="11"/>
  <c r="T340" i="11"/>
  <c r="S340" i="11"/>
  <c r="U339" i="11"/>
  <c r="T339" i="11"/>
  <c r="S339" i="11"/>
  <c r="N339" i="11" s="1"/>
  <c r="U338" i="11"/>
  <c r="T338" i="11"/>
  <c r="S338" i="11"/>
  <c r="N338" i="11" s="1"/>
  <c r="Q348" i="12"/>
  <c r="E348" i="12"/>
  <c r="U347" i="12"/>
  <c r="T347" i="12"/>
  <c r="S347" i="12"/>
  <c r="U346" i="12"/>
  <c r="T346" i="12"/>
  <c r="S346" i="12"/>
  <c r="U345" i="12"/>
  <c r="T345" i="12"/>
  <c r="S345" i="12"/>
  <c r="U344" i="12"/>
  <c r="T344" i="12"/>
  <c r="S344" i="12"/>
  <c r="U343" i="12"/>
  <c r="T343" i="12"/>
  <c r="S343" i="12"/>
  <c r="U342" i="12"/>
  <c r="T342" i="12"/>
  <c r="S342" i="12"/>
  <c r="U341" i="12"/>
  <c r="T341" i="12"/>
  <c r="S341" i="12"/>
  <c r="U340" i="12"/>
  <c r="T340" i="12"/>
  <c r="S340" i="12"/>
  <c r="U339" i="12"/>
  <c r="T339" i="12"/>
  <c r="S339" i="12"/>
  <c r="U338" i="12"/>
  <c r="T338" i="12"/>
  <c r="S338" i="12"/>
  <c r="Q348" i="13"/>
  <c r="E348" i="13"/>
  <c r="U347" i="13"/>
  <c r="T347" i="13"/>
  <c r="S347" i="13"/>
  <c r="U346" i="13"/>
  <c r="T346" i="13"/>
  <c r="S346" i="13"/>
  <c r="U345" i="13"/>
  <c r="T345" i="13"/>
  <c r="S345" i="13"/>
  <c r="U344" i="13"/>
  <c r="T344" i="13"/>
  <c r="S344" i="13"/>
  <c r="U343" i="13"/>
  <c r="T343" i="13"/>
  <c r="S343" i="13"/>
  <c r="U342" i="13"/>
  <c r="T342" i="13"/>
  <c r="S342" i="13"/>
  <c r="U341" i="13"/>
  <c r="T341" i="13"/>
  <c r="S341" i="13"/>
  <c r="U340" i="13"/>
  <c r="T340" i="13"/>
  <c r="S340" i="13"/>
  <c r="U339" i="13"/>
  <c r="T339" i="13"/>
  <c r="S339" i="13"/>
  <c r="N339" i="13" s="1"/>
  <c r="U338" i="13"/>
  <c r="T338" i="13"/>
  <c r="S338" i="13"/>
  <c r="N338" i="13" s="1"/>
  <c r="E348" i="14"/>
  <c r="U347" i="14"/>
  <c r="T347" i="14"/>
  <c r="S347" i="14"/>
  <c r="U346" i="14"/>
  <c r="T346" i="14"/>
  <c r="S346" i="14"/>
  <c r="U345" i="14"/>
  <c r="T345" i="14"/>
  <c r="S345" i="14"/>
  <c r="U344" i="14"/>
  <c r="T344" i="14"/>
  <c r="S344" i="14"/>
  <c r="U343" i="14"/>
  <c r="T343" i="14"/>
  <c r="S343" i="14"/>
  <c r="U342" i="14"/>
  <c r="T342" i="14"/>
  <c r="S342" i="14"/>
  <c r="U341" i="14"/>
  <c r="T341" i="14"/>
  <c r="S341" i="14"/>
  <c r="U340" i="14"/>
  <c r="T340" i="14"/>
  <c r="S340" i="14"/>
  <c r="U339" i="14"/>
  <c r="T339" i="14"/>
  <c r="S339" i="14"/>
  <c r="Q339" i="14" s="1"/>
  <c r="U338" i="14"/>
  <c r="T338" i="14"/>
  <c r="S338" i="14"/>
  <c r="Q338" i="14" s="1"/>
  <c r="R338" i="14" s="1"/>
  <c r="N338" i="14" s="1"/>
  <c r="Q337" i="15"/>
  <c r="E337" i="15"/>
  <c r="U336" i="15"/>
  <c r="T336" i="15"/>
  <c r="S336" i="15"/>
  <c r="N336" i="15" s="1"/>
  <c r="U335" i="15"/>
  <c r="T335" i="15"/>
  <c r="S335" i="15"/>
  <c r="U334" i="15"/>
  <c r="T334" i="15"/>
  <c r="S334" i="15"/>
  <c r="N334" i="15" s="1"/>
  <c r="U333" i="15"/>
  <c r="T333" i="15"/>
  <c r="S333" i="15"/>
  <c r="N333" i="15" s="1"/>
  <c r="U332" i="15"/>
  <c r="T332" i="15"/>
  <c r="S332" i="15"/>
  <c r="N332" i="15" s="1"/>
  <c r="U331" i="15"/>
  <c r="T331" i="15"/>
  <c r="S331" i="15"/>
  <c r="U330" i="15"/>
  <c r="T330" i="15"/>
  <c r="S330" i="15"/>
  <c r="U329" i="15"/>
  <c r="T329" i="15"/>
  <c r="S329" i="15"/>
  <c r="U328" i="15"/>
  <c r="T328" i="15"/>
  <c r="S328" i="15"/>
  <c r="U327" i="15"/>
  <c r="T327" i="15"/>
  <c r="S327" i="15"/>
  <c r="Q337" i="16"/>
  <c r="E337" i="16"/>
  <c r="U336" i="16"/>
  <c r="T336" i="16"/>
  <c r="S336" i="16"/>
  <c r="U335" i="16"/>
  <c r="T335" i="16"/>
  <c r="S335" i="16"/>
  <c r="U334" i="16"/>
  <c r="T334" i="16"/>
  <c r="S334" i="16"/>
  <c r="U333" i="16"/>
  <c r="T333" i="16"/>
  <c r="S333" i="16"/>
  <c r="U332" i="16"/>
  <c r="T332" i="16"/>
  <c r="S332" i="16"/>
  <c r="U331" i="16"/>
  <c r="T331" i="16"/>
  <c r="S331" i="16"/>
  <c r="U330" i="16"/>
  <c r="T330" i="16"/>
  <c r="S330" i="16"/>
  <c r="U329" i="16"/>
  <c r="T329" i="16"/>
  <c r="S329" i="16"/>
  <c r="U328" i="16"/>
  <c r="T328" i="16"/>
  <c r="S328" i="16"/>
  <c r="U327" i="16"/>
  <c r="T327" i="16"/>
  <c r="S327" i="16"/>
  <c r="Q337" i="2"/>
  <c r="E337" i="2"/>
  <c r="U336" i="2"/>
  <c r="T336" i="2"/>
  <c r="S336" i="2"/>
  <c r="U335" i="2"/>
  <c r="T335" i="2"/>
  <c r="S335" i="2"/>
  <c r="U334" i="2"/>
  <c r="T334" i="2"/>
  <c r="S334" i="2"/>
  <c r="U333" i="2"/>
  <c r="T333" i="2"/>
  <c r="S333" i="2"/>
  <c r="U332" i="2"/>
  <c r="T332" i="2"/>
  <c r="S332" i="2"/>
  <c r="U331" i="2"/>
  <c r="T331" i="2"/>
  <c r="S331" i="2"/>
  <c r="U330" i="2"/>
  <c r="T330" i="2"/>
  <c r="S330" i="2"/>
  <c r="U329" i="2"/>
  <c r="T329" i="2"/>
  <c r="S329" i="2"/>
  <c r="U328" i="2"/>
  <c r="T328" i="2"/>
  <c r="S328" i="2"/>
  <c r="U327" i="2"/>
  <c r="T327" i="2"/>
  <c r="S327" i="2"/>
  <c r="Q337" i="6"/>
  <c r="E337" i="6"/>
  <c r="U336" i="6"/>
  <c r="T336" i="6"/>
  <c r="S336" i="6"/>
  <c r="U335" i="6"/>
  <c r="T335" i="6"/>
  <c r="S335" i="6"/>
  <c r="U334" i="6"/>
  <c r="T334" i="6"/>
  <c r="S334" i="6"/>
  <c r="U333" i="6"/>
  <c r="T333" i="6"/>
  <c r="S333" i="6"/>
  <c r="U332" i="6"/>
  <c r="T332" i="6"/>
  <c r="S332" i="6"/>
  <c r="U331" i="6"/>
  <c r="T331" i="6"/>
  <c r="S331" i="6"/>
  <c r="U330" i="6"/>
  <c r="T330" i="6"/>
  <c r="S330" i="6"/>
  <c r="U329" i="6"/>
  <c r="T329" i="6"/>
  <c r="S329" i="6"/>
  <c r="U328" i="6"/>
  <c r="T328" i="6"/>
  <c r="S328" i="6"/>
  <c r="U327" i="6"/>
  <c r="T327" i="6"/>
  <c r="S327" i="6"/>
  <c r="Q337" i="7"/>
  <c r="E337" i="7"/>
  <c r="U336" i="7"/>
  <c r="T336" i="7"/>
  <c r="S336" i="7"/>
  <c r="U335" i="7"/>
  <c r="T335" i="7"/>
  <c r="S335" i="7"/>
  <c r="U334" i="7"/>
  <c r="T334" i="7"/>
  <c r="S334" i="7"/>
  <c r="U333" i="7"/>
  <c r="T333" i="7"/>
  <c r="S333" i="7"/>
  <c r="U332" i="7"/>
  <c r="T332" i="7"/>
  <c r="S332" i="7"/>
  <c r="U331" i="7"/>
  <c r="T331" i="7"/>
  <c r="S331" i="7"/>
  <c r="U330" i="7"/>
  <c r="T330" i="7"/>
  <c r="S330" i="7"/>
  <c r="U329" i="7"/>
  <c r="T329" i="7"/>
  <c r="S329" i="7"/>
  <c r="U328" i="7"/>
  <c r="T328" i="7"/>
  <c r="S328" i="7"/>
  <c r="U327" i="7"/>
  <c r="T327" i="7"/>
  <c r="S327" i="7"/>
  <c r="Q337" i="8"/>
  <c r="E337" i="8"/>
  <c r="U336" i="8"/>
  <c r="T336" i="8"/>
  <c r="S336" i="8"/>
  <c r="U335" i="8"/>
  <c r="T335" i="8"/>
  <c r="S335" i="8"/>
  <c r="U334" i="8"/>
  <c r="T334" i="8"/>
  <c r="S334" i="8"/>
  <c r="U333" i="8"/>
  <c r="T333" i="8"/>
  <c r="S333" i="8"/>
  <c r="U332" i="8"/>
  <c r="T332" i="8"/>
  <c r="S332" i="8"/>
  <c r="U331" i="8"/>
  <c r="T331" i="8"/>
  <c r="S331" i="8"/>
  <c r="U330" i="8"/>
  <c r="T330" i="8"/>
  <c r="S330" i="8"/>
  <c r="N330" i="8" s="1"/>
  <c r="U329" i="8"/>
  <c r="T329" i="8"/>
  <c r="S329" i="8"/>
  <c r="U328" i="8"/>
  <c r="T328" i="8"/>
  <c r="S328" i="8"/>
  <c r="U327" i="8"/>
  <c r="T327" i="8"/>
  <c r="S327" i="8"/>
  <c r="Q337" i="9"/>
  <c r="E337" i="9"/>
  <c r="U336" i="9"/>
  <c r="T336" i="9"/>
  <c r="S336" i="9"/>
  <c r="U335" i="9"/>
  <c r="T335" i="9"/>
  <c r="S335" i="9"/>
  <c r="U334" i="9"/>
  <c r="T334" i="9"/>
  <c r="S334" i="9"/>
  <c r="U333" i="9"/>
  <c r="T333" i="9"/>
  <c r="S333" i="9"/>
  <c r="U332" i="9"/>
  <c r="T332" i="9"/>
  <c r="S332" i="9"/>
  <c r="U331" i="9"/>
  <c r="T331" i="9"/>
  <c r="S331" i="9"/>
  <c r="U330" i="9"/>
  <c r="T330" i="9"/>
  <c r="S330" i="9"/>
  <c r="U329" i="9"/>
  <c r="T329" i="9"/>
  <c r="S329" i="9"/>
  <c r="U328" i="9"/>
  <c r="T328" i="9"/>
  <c r="S328" i="9"/>
  <c r="U327" i="9"/>
  <c r="T327" i="9"/>
  <c r="S327" i="9"/>
  <c r="Q337" i="10"/>
  <c r="E337" i="10"/>
  <c r="U336" i="10"/>
  <c r="T336" i="10"/>
  <c r="S336" i="10"/>
  <c r="U335" i="10"/>
  <c r="T335" i="10"/>
  <c r="S335" i="10"/>
  <c r="U334" i="10"/>
  <c r="T334" i="10"/>
  <c r="S334" i="10"/>
  <c r="U333" i="10"/>
  <c r="T333" i="10"/>
  <c r="S333" i="10"/>
  <c r="U332" i="10"/>
  <c r="T332" i="10"/>
  <c r="S332" i="10"/>
  <c r="U331" i="10"/>
  <c r="T331" i="10"/>
  <c r="S331" i="10"/>
  <c r="U330" i="10"/>
  <c r="T330" i="10"/>
  <c r="S330" i="10"/>
  <c r="U329" i="10"/>
  <c r="T329" i="10"/>
  <c r="S329" i="10"/>
  <c r="U328" i="10"/>
  <c r="T328" i="10"/>
  <c r="S328" i="10"/>
  <c r="U327" i="10"/>
  <c r="T327" i="10"/>
  <c r="S327" i="10"/>
  <c r="Q337" i="11"/>
  <c r="E337" i="11"/>
  <c r="U336" i="11"/>
  <c r="T336" i="11"/>
  <c r="S336" i="11"/>
  <c r="U335" i="11"/>
  <c r="T335" i="11"/>
  <c r="S335" i="11"/>
  <c r="U334" i="11"/>
  <c r="T334" i="11"/>
  <c r="S334" i="11"/>
  <c r="U333" i="11"/>
  <c r="T333" i="11"/>
  <c r="S333" i="11"/>
  <c r="U332" i="11"/>
  <c r="T332" i="11"/>
  <c r="S332" i="11"/>
  <c r="U331" i="11"/>
  <c r="T331" i="11"/>
  <c r="S331" i="11"/>
  <c r="U330" i="11"/>
  <c r="T330" i="11"/>
  <c r="S330" i="11"/>
  <c r="U329" i="11"/>
  <c r="T329" i="11"/>
  <c r="S329" i="11"/>
  <c r="U328" i="11"/>
  <c r="T328" i="11"/>
  <c r="S328" i="11"/>
  <c r="U327" i="11"/>
  <c r="T327" i="11"/>
  <c r="S327" i="11"/>
  <c r="Q337" i="12"/>
  <c r="E337" i="12"/>
  <c r="U336" i="12"/>
  <c r="T336" i="12"/>
  <c r="S336" i="12"/>
  <c r="U335" i="12"/>
  <c r="T335" i="12"/>
  <c r="S335" i="12"/>
  <c r="U334" i="12"/>
  <c r="T334" i="12"/>
  <c r="S334" i="12"/>
  <c r="U333" i="12"/>
  <c r="T333" i="12"/>
  <c r="S333" i="12"/>
  <c r="U332" i="12"/>
  <c r="T332" i="12"/>
  <c r="S332" i="12"/>
  <c r="U331" i="12"/>
  <c r="T331" i="12"/>
  <c r="S331" i="12"/>
  <c r="U330" i="12"/>
  <c r="T330" i="12"/>
  <c r="S330" i="12"/>
  <c r="U329" i="12"/>
  <c r="T329" i="12"/>
  <c r="S329" i="12"/>
  <c r="U328" i="12"/>
  <c r="T328" i="12"/>
  <c r="S328" i="12"/>
  <c r="U327" i="12"/>
  <c r="T327" i="12"/>
  <c r="S327" i="12"/>
  <c r="Q337" i="13"/>
  <c r="E337" i="13"/>
  <c r="U336" i="13"/>
  <c r="T336" i="13"/>
  <c r="S336" i="13"/>
  <c r="U335" i="13"/>
  <c r="T335" i="13"/>
  <c r="S335" i="13"/>
  <c r="U334" i="13"/>
  <c r="T334" i="13"/>
  <c r="S334" i="13"/>
  <c r="U333" i="13"/>
  <c r="T333" i="13"/>
  <c r="S333" i="13"/>
  <c r="U332" i="13"/>
  <c r="T332" i="13"/>
  <c r="S332" i="13"/>
  <c r="U331" i="13"/>
  <c r="T331" i="13"/>
  <c r="S331" i="13"/>
  <c r="U330" i="13"/>
  <c r="T330" i="13"/>
  <c r="S330" i="13"/>
  <c r="U329" i="13"/>
  <c r="T329" i="13"/>
  <c r="S329" i="13"/>
  <c r="U328" i="13"/>
  <c r="T328" i="13"/>
  <c r="S328" i="13"/>
  <c r="U327" i="13"/>
  <c r="T327" i="13"/>
  <c r="S327" i="13"/>
  <c r="Q337" i="14"/>
  <c r="E337" i="14"/>
  <c r="U336" i="14"/>
  <c r="T336" i="14"/>
  <c r="S336" i="14"/>
  <c r="U335" i="14"/>
  <c r="T335" i="14"/>
  <c r="S335" i="14"/>
  <c r="U334" i="14"/>
  <c r="T334" i="14"/>
  <c r="S334" i="14"/>
  <c r="U333" i="14"/>
  <c r="T333" i="14"/>
  <c r="S333" i="14"/>
  <c r="U332" i="14"/>
  <c r="T332" i="14"/>
  <c r="S332" i="14"/>
  <c r="U331" i="14"/>
  <c r="T331" i="14"/>
  <c r="S331" i="14"/>
  <c r="U330" i="14"/>
  <c r="T330" i="14"/>
  <c r="S330" i="14"/>
  <c r="U329" i="14"/>
  <c r="T329" i="14"/>
  <c r="S329" i="14"/>
  <c r="U328" i="14"/>
  <c r="T328" i="14"/>
  <c r="S328" i="14"/>
  <c r="U327" i="14"/>
  <c r="T327" i="14"/>
  <c r="S327" i="14"/>
  <c r="Q326" i="15"/>
  <c r="E326" i="15"/>
  <c r="U325" i="15"/>
  <c r="T325" i="15"/>
  <c r="S325" i="15"/>
  <c r="N325" i="15" s="1"/>
  <c r="U324" i="15"/>
  <c r="T324" i="15"/>
  <c r="S324" i="15"/>
  <c r="U323" i="15"/>
  <c r="T323" i="15"/>
  <c r="S323" i="15"/>
  <c r="N323" i="15" s="1"/>
  <c r="U322" i="15"/>
  <c r="T322" i="15"/>
  <c r="S322" i="15"/>
  <c r="N322" i="15" s="1"/>
  <c r="U321" i="15"/>
  <c r="T321" i="15"/>
  <c r="S321" i="15"/>
  <c r="N321" i="15" s="1"/>
  <c r="U320" i="15"/>
  <c r="T320" i="15"/>
  <c r="S320" i="15"/>
  <c r="U319" i="15"/>
  <c r="T319" i="15"/>
  <c r="S319" i="15"/>
  <c r="U318" i="15"/>
  <c r="T318" i="15"/>
  <c r="S318" i="15"/>
  <c r="U317" i="15"/>
  <c r="T317" i="15"/>
  <c r="S317" i="15"/>
  <c r="U316" i="15"/>
  <c r="T316" i="15"/>
  <c r="S316" i="15"/>
  <c r="Q326" i="16"/>
  <c r="E326" i="16"/>
  <c r="U325" i="16"/>
  <c r="T325" i="16"/>
  <c r="S325" i="16"/>
  <c r="U324" i="16"/>
  <c r="T324" i="16"/>
  <c r="S324" i="16"/>
  <c r="U323" i="16"/>
  <c r="T323" i="16"/>
  <c r="S323" i="16"/>
  <c r="U322" i="16"/>
  <c r="T322" i="16"/>
  <c r="S322" i="16"/>
  <c r="U321" i="16"/>
  <c r="T321" i="16"/>
  <c r="S321" i="16"/>
  <c r="U320" i="16"/>
  <c r="T320" i="16"/>
  <c r="S320" i="16"/>
  <c r="U319" i="16"/>
  <c r="T319" i="16"/>
  <c r="S319" i="16"/>
  <c r="U318" i="16"/>
  <c r="T318" i="16"/>
  <c r="S318" i="16"/>
  <c r="U317" i="16"/>
  <c r="T317" i="16"/>
  <c r="S317" i="16"/>
  <c r="U316" i="16"/>
  <c r="T316" i="16"/>
  <c r="S316" i="16"/>
  <c r="Q326" i="2"/>
  <c r="E326" i="2"/>
  <c r="U325" i="2"/>
  <c r="T325" i="2"/>
  <c r="S325" i="2"/>
  <c r="U324" i="2"/>
  <c r="T324" i="2"/>
  <c r="S324" i="2"/>
  <c r="U323" i="2"/>
  <c r="T323" i="2"/>
  <c r="S323" i="2"/>
  <c r="U322" i="2"/>
  <c r="T322" i="2"/>
  <c r="S322" i="2"/>
  <c r="U321" i="2"/>
  <c r="T321" i="2"/>
  <c r="S321" i="2"/>
  <c r="U320" i="2"/>
  <c r="T320" i="2"/>
  <c r="S320" i="2"/>
  <c r="U319" i="2"/>
  <c r="T319" i="2"/>
  <c r="S319" i="2"/>
  <c r="U318" i="2"/>
  <c r="T318" i="2"/>
  <c r="S318" i="2"/>
  <c r="U317" i="2"/>
  <c r="T317" i="2"/>
  <c r="S317" i="2"/>
  <c r="N317" i="2" s="1"/>
  <c r="U316" i="2"/>
  <c r="T316" i="2"/>
  <c r="S316" i="2"/>
  <c r="Q326" i="6"/>
  <c r="E326" i="6"/>
  <c r="U325" i="6"/>
  <c r="T325" i="6"/>
  <c r="S325" i="6"/>
  <c r="U324" i="6"/>
  <c r="T324" i="6"/>
  <c r="S324" i="6"/>
  <c r="U323" i="6"/>
  <c r="T323" i="6"/>
  <c r="S323" i="6"/>
  <c r="U322" i="6"/>
  <c r="T322" i="6"/>
  <c r="S322" i="6"/>
  <c r="U321" i="6"/>
  <c r="T321" i="6"/>
  <c r="S321" i="6"/>
  <c r="U320" i="6"/>
  <c r="T320" i="6"/>
  <c r="S320" i="6"/>
  <c r="U319" i="6"/>
  <c r="T319" i="6"/>
  <c r="S319" i="6"/>
  <c r="U318" i="6"/>
  <c r="T318" i="6"/>
  <c r="S318" i="6"/>
  <c r="U317" i="6"/>
  <c r="T317" i="6"/>
  <c r="S317" i="6"/>
  <c r="U316" i="6"/>
  <c r="T316" i="6"/>
  <c r="S316" i="6"/>
  <c r="Q326" i="7"/>
  <c r="E326" i="7"/>
  <c r="U325" i="7"/>
  <c r="T325" i="7"/>
  <c r="S325" i="7"/>
  <c r="U324" i="7"/>
  <c r="T324" i="7"/>
  <c r="S324" i="7"/>
  <c r="U323" i="7"/>
  <c r="T323" i="7"/>
  <c r="S323" i="7"/>
  <c r="U322" i="7"/>
  <c r="T322" i="7"/>
  <c r="S322" i="7"/>
  <c r="U321" i="7"/>
  <c r="T321" i="7"/>
  <c r="S321" i="7"/>
  <c r="U320" i="7"/>
  <c r="T320" i="7"/>
  <c r="S320" i="7"/>
  <c r="U319" i="7"/>
  <c r="T319" i="7"/>
  <c r="S319" i="7"/>
  <c r="U318" i="7"/>
  <c r="T318" i="7"/>
  <c r="S318" i="7"/>
  <c r="U317" i="7"/>
  <c r="T317" i="7"/>
  <c r="S317" i="7"/>
  <c r="U316" i="7"/>
  <c r="T316" i="7"/>
  <c r="S316" i="7"/>
  <c r="N316" i="7" s="1"/>
  <c r="Q326" i="8"/>
  <c r="E326" i="8"/>
  <c r="U325" i="8"/>
  <c r="T325" i="8"/>
  <c r="S325" i="8"/>
  <c r="U324" i="8"/>
  <c r="T324" i="8"/>
  <c r="S324" i="8"/>
  <c r="U323" i="8"/>
  <c r="T323" i="8"/>
  <c r="S323" i="8"/>
  <c r="U322" i="8"/>
  <c r="T322" i="8"/>
  <c r="S322" i="8"/>
  <c r="U321" i="8"/>
  <c r="T321" i="8"/>
  <c r="S321" i="8"/>
  <c r="U320" i="8"/>
  <c r="T320" i="8"/>
  <c r="S320" i="8"/>
  <c r="U319" i="8"/>
  <c r="T319" i="8"/>
  <c r="S319" i="8"/>
  <c r="U318" i="8"/>
  <c r="T318" i="8"/>
  <c r="S318" i="8"/>
  <c r="U317" i="8"/>
  <c r="T317" i="8"/>
  <c r="S317" i="8"/>
  <c r="U316" i="8"/>
  <c r="T316" i="8"/>
  <c r="S316" i="8"/>
  <c r="Q326" i="9"/>
  <c r="E326" i="9"/>
  <c r="U325" i="9"/>
  <c r="T325" i="9"/>
  <c r="S325" i="9"/>
  <c r="U324" i="9"/>
  <c r="T324" i="9"/>
  <c r="S324" i="9"/>
  <c r="U323" i="9"/>
  <c r="T323" i="9"/>
  <c r="S323" i="9"/>
  <c r="U322" i="9"/>
  <c r="T322" i="9"/>
  <c r="S322" i="9"/>
  <c r="U321" i="9"/>
  <c r="T321" i="9"/>
  <c r="S321" i="9"/>
  <c r="U320" i="9"/>
  <c r="T320" i="9"/>
  <c r="S320" i="9"/>
  <c r="U319" i="9"/>
  <c r="T319" i="9"/>
  <c r="S319" i="9"/>
  <c r="U318" i="9"/>
  <c r="T318" i="9"/>
  <c r="S318" i="9"/>
  <c r="U317" i="9"/>
  <c r="T317" i="9"/>
  <c r="S317" i="9"/>
  <c r="U316" i="9"/>
  <c r="T316" i="9"/>
  <c r="S316" i="9"/>
  <c r="Q326" i="10"/>
  <c r="E326" i="10"/>
  <c r="U325" i="10"/>
  <c r="T325" i="10"/>
  <c r="S325" i="10"/>
  <c r="U324" i="10"/>
  <c r="T324" i="10"/>
  <c r="S324" i="10"/>
  <c r="U323" i="10"/>
  <c r="T323" i="10"/>
  <c r="S323" i="10"/>
  <c r="U322" i="10"/>
  <c r="T322" i="10"/>
  <c r="S322" i="10"/>
  <c r="U321" i="10"/>
  <c r="T321" i="10"/>
  <c r="S321" i="10"/>
  <c r="U320" i="10"/>
  <c r="T320" i="10"/>
  <c r="S320" i="10"/>
  <c r="U319" i="10"/>
  <c r="T319" i="10"/>
  <c r="S319" i="10"/>
  <c r="U318" i="10"/>
  <c r="T318" i="10"/>
  <c r="S318" i="10"/>
  <c r="U317" i="10"/>
  <c r="T317" i="10"/>
  <c r="S317" i="10"/>
  <c r="U316" i="10"/>
  <c r="T316" i="10"/>
  <c r="S316" i="10"/>
  <c r="Q326" i="11"/>
  <c r="E326" i="11"/>
  <c r="U325" i="11"/>
  <c r="T325" i="11"/>
  <c r="S325" i="11"/>
  <c r="U324" i="11"/>
  <c r="T324" i="11"/>
  <c r="S324" i="11"/>
  <c r="U323" i="11"/>
  <c r="T323" i="11"/>
  <c r="S323" i="11"/>
  <c r="U322" i="11"/>
  <c r="T322" i="11"/>
  <c r="S322" i="11"/>
  <c r="U321" i="11"/>
  <c r="T321" i="11"/>
  <c r="S321" i="11"/>
  <c r="U320" i="11"/>
  <c r="T320" i="11"/>
  <c r="S320" i="11"/>
  <c r="U319" i="11"/>
  <c r="T319" i="11"/>
  <c r="S319" i="11"/>
  <c r="U318" i="11"/>
  <c r="T318" i="11"/>
  <c r="S318" i="11"/>
  <c r="U317" i="11"/>
  <c r="T317" i="11"/>
  <c r="S317" i="11"/>
  <c r="U316" i="11"/>
  <c r="T316" i="11"/>
  <c r="S316" i="11"/>
  <c r="Q326" i="12"/>
  <c r="E326" i="12"/>
  <c r="U325" i="12"/>
  <c r="T325" i="12"/>
  <c r="S325" i="12"/>
  <c r="U324" i="12"/>
  <c r="T324" i="12"/>
  <c r="S324" i="12"/>
  <c r="U323" i="12"/>
  <c r="T323" i="12"/>
  <c r="S323" i="12"/>
  <c r="U322" i="12"/>
  <c r="T322" i="12"/>
  <c r="S322" i="12"/>
  <c r="U321" i="12"/>
  <c r="T321" i="12"/>
  <c r="S321" i="12"/>
  <c r="U320" i="12"/>
  <c r="T320" i="12"/>
  <c r="S320" i="12"/>
  <c r="U319" i="12"/>
  <c r="T319" i="12"/>
  <c r="S319" i="12"/>
  <c r="U318" i="12"/>
  <c r="T318" i="12"/>
  <c r="S318" i="12"/>
  <c r="U317" i="12"/>
  <c r="T317" i="12"/>
  <c r="S317" i="12"/>
  <c r="U316" i="12"/>
  <c r="T316" i="12"/>
  <c r="S316" i="12"/>
  <c r="Q326" i="13"/>
  <c r="E326" i="13"/>
  <c r="U325" i="13"/>
  <c r="T325" i="13"/>
  <c r="S325" i="13"/>
  <c r="U324" i="13"/>
  <c r="T324" i="13"/>
  <c r="S324" i="13"/>
  <c r="U323" i="13"/>
  <c r="T323" i="13"/>
  <c r="S323" i="13"/>
  <c r="U322" i="13"/>
  <c r="T322" i="13"/>
  <c r="S322" i="13"/>
  <c r="U321" i="13"/>
  <c r="T321" i="13"/>
  <c r="S321" i="13"/>
  <c r="U320" i="13"/>
  <c r="T320" i="13"/>
  <c r="S320" i="13"/>
  <c r="U319" i="13"/>
  <c r="T319" i="13"/>
  <c r="S319" i="13"/>
  <c r="U318" i="13"/>
  <c r="T318" i="13"/>
  <c r="S318" i="13"/>
  <c r="U317" i="13"/>
  <c r="T317" i="13"/>
  <c r="S317" i="13"/>
  <c r="U316" i="13"/>
  <c r="T316" i="13"/>
  <c r="S316" i="13"/>
  <c r="Q326" i="14"/>
  <c r="E326" i="14"/>
  <c r="U325" i="14"/>
  <c r="T325" i="14"/>
  <c r="S325" i="14"/>
  <c r="U324" i="14"/>
  <c r="T324" i="14"/>
  <c r="S324" i="14"/>
  <c r="U323" i="14"/>
  <c r="T323" i="14"/>
  <c r="S323" i="14"/>
  <c r="U322" i="14"/>
  <c r="T322" i="14"/>
  <c r="S322" i="14"/>
  <c r="U321" i="14"/>
  <c r="T321" i="14"/>
  <c r="S321" i="14"/>
  <c r="U320" i="14"/>
  <c r="T320" i="14"/>
  <c r="S320" i="14"/>
  <c r="U319" i="14"/>
  <c r="T319" i="14"/>
  <c r="S319" i="14"/>
  <c r="U318" i="14"/>
  <c r="T318" i="14"/>
  <c r="S318" i="14"/>
  <c r="U317" i="14"/>
  <c r="T317" i="14"/>
  <c r="S317" i="14"/>
  <c r="U316" i="14"/>
  <c r="T316" i="14"/>
  <c r="S316" i="14"/>
  <c r="Q315" i="15"/>
  <c r="E315" i="15"/>
  <c r="U314" i="15"/>
  <c r="T314" i="15"/>
  <c r="S314" i="15"/>
  <c r="U313" i="15"/>
  <c r="T313" i="15"/>
  <c r="S313" i="15"/>
  <c r="U312" i="15"/>
  <c r="T312" i="15"/>
  <c r="S312" i="15"/>
  <c r="U311" i="15"/>
  <c r="T311" i="15"/>
  <c r="S311" i="15"/>
  <c r="N311" i="15" s="1"/>
  <c r="U310" i="15"/>
  <c r="T310" i="15"/>
  <c r="S310" i="15"/>
  <c r="N310" i="15" s="1"/>
  <c r="U309" i="15"/>
  <c r="T309" i="15"/>
  <c r="S309" i="15"/>
  <c r="U308" i="15"/>
  <c r="T308" i="15"/>
  <c r="S308" i="15"/>
  <c r="U307" i="15"/>
  <c r="T307" i="15"/>
  <c r="S307" i="15"/>
  <c r="U306" i="15"/>
  <c r="T306" i="15"/>
  <c r="S306" i="15"/>
  <c r="U305" i="15"/>
  <c r="T305" i="15"/>
  <c r="S305" i="15"/>
  <c r="Q315" i="16"/>
  <c r="E315" i="16"/>
  <c r="U314" i="16"/>
  <c r="T314" i="16"/>
  <c r="S314" i="16"/>
  <c r="U313" i="16"/>
  <c r="T313" i="16"/>
  <c r="S313" i="16"/>
  <c r="U312" i="16"/>
  <c r="T312" i="16"/>
  <c r="S312" i="16"/>
  <c r="N312" i="16" s="1"/>
  <c r="U311" i="16"/>
  <c r="T311" i="16"/>
  <c r="S311" i="16"/>
  <c r="U310" i="16"/>
  <c r="T310" i="16"/>
  <c r="S310" i="16"/>
  <c r="U309" i="16"/>
  <c r="T309" i="16"/>
  <c r="S309" i="16"/>
  <c r="U308" i="16"/>
  <c r="T308" i="16"/>
  <c r="S308" i="16"/>
  <c r="U307" i="16"/>
  <c r="T307" i="16"/>
  <c r="S307" i="16"/>
  <c r="U306" i="16"/>
  <c r="T306" i="16"/>
  <c r="S306" i="16"/>
  <c r="U305" i="16"/>
  <c r="T305" i="16"/>
  <c r="S305" i="16"/>
  <c r="Q315" i="2"/>
  <c r="E315" i="2"/>
  <c r="U314" i="2"/>
  <c r="T314" i="2"/>
  <c r="S314" i="2"/>
  <c r="U313" i="2"/>
  <c r="T313" i="2"/>
  <c r="S313" i="2"/>
  <c r="U312" i="2"/>
  <c r="T312" i="2"/>
  <c r="S312" i="2"/>
  <c r="U311" i="2"/>
  <c r="T311" i="2"/>
  <c r="S311" i="2"/>
  <c r="U310" i="2"/>
  <c r="T310" i="2"/>
  <c r="S310" i="2"/>
  <c r="U309" i="2"/>
  <c r="T309" i="2"/>
  <c r="S309" i="2"/>
  <c r="U308" i="2"/>
  <c r="T308" i="2"/>
  <c r="S308" i="2"/>
  <c r="U307" i="2"/>
  <c r="T307" i="2"/>
  <c r="S307" i="2"/>
  <c r="U306" i="2"/>
  <c r="T306" i="2"/>
  <c r="S306" i="2"/>
  <c r="U305" i="2"/>
  <c r="T305" i="2"/>
  <c r="S305" i="2"/>
  <c r="Q315" i="6"/>
  <c r="E315" i="6"/>
  <c r="U314" i="6"/>
  <c r="T314" i="6"/>
  <c r="S314" i="6"/>
  <c r="U313" i="6"/>
  <c r="T313" i="6"/>
  <c r="S313" i="6"/>
  <c r="U312" i="6"/>
  <c r="T312" i="6"/>
  <c r="S312" i="6"/>
  <c r="U311" i="6"/>
  <c r="T311" i="6"/>
  <c r="S311" i="6"/>
  <c r="U310" i="6"/>
  <c r="T310" i="6"/>
  <c r="S310" i="6"/>
  <c r="U309" i="6"/>
  <c r="T309" i="6"/>
  <c r="S309" i="6"/>
  <c r="U308" i="6"/>
  <c r="T308" i="6"/>
  <c r="S308" i="6"/>
  <c r="N308" i="6" s="1"/>
  <c r="U307" i="6"/>
  <c r="T307" i="6"/>
  <c r="S307" i="6"/>
  <c r="U306" i="6"/>
  <c r="T306" i="6"/>
  <c r="S306" i="6"/>
  <c r="U305" i="6"/>
  <c r="T305" i="6"/>
  <c r="S305" i="6"/>
  <c r="Q315" i="7"/>
  <c r="E315" i="7"/>
  <c r="U314" i="7"/>
  <c r="T314" i="7"/>
  <c r="S314" i="7"/>
  <c r="U313" i="7"/>
  <c r="T313" i="7"/>
  <c r="S313" i="7"/>
  <c r="U312" i="7"/>
  <c r="T312" i="7"/>
  <c r="S312" i="7"/>
  <c r="U311" i="7"/>
  <c r="T311" i="7"/>
  <c r="S311" i="7"/>
  <c r="U310" i="7"/>
  <c r="T310" i="7"/>
  <c r="S310" i="7"/>
  <c r="U309" i="7"/>
  <c r="T309" i="7"/>
  <c r="S309" i="7"/>
  <c r="U308" i="7"/>
  <c r="T308" i="7"/>
  <c r="S308" i="7"/>
  <c r="U307" i="7"/>
  <c r="T307" i="7"/>
  <c r="S307" i="7"/>
  <c r="U306" i="7"/>
  <c r="T306" i="7"/>
  <c r="S306" i="7"/>
  <c r="U305" i="7"/>
  <c r="T305" i="7"/>
  <c r="S305" i="7"/>
  <c r="Q315" i="8"/>
  <c r="E315" i="8"/>
  <c r="U314" i="8"/>
  <c r="T314" i="8"/>
  <c r="S314" i="8"/>
  <c r="U313" i="8"/>
  <c r="T313" i="8"/>
  <c r="S313" i="8"/>
  <c r="U312" i="8"/>
  <c r="T312" i="8"/>
  <c r="S312" i="8"/>
  <c r="U311" i="8"/>
  <c r="T311" i="8"/>
  <c r="S311" i="8"/>
  <c r="U310" i="8"/>
  <c r="T310" i="8"/>
  <c r="S310" i="8"/>
  <c r="U309" i="8"/>
  <c r="T309" i="8"/>
  <c r="S309" i="8"/>
  <c r="U308" i="8"/>
  <c r="T308" i="8"/>
  <c r="S308" i="8"/>
  <c r="U307" i="8"/>
  <c r="T307" i="8"/>
  <c r="S307" i="8"/>
  <c r="U306" i="8"/>
  <c r="T306" i="8"/>
  <c r="S306" i="8"/>
  <c r="U305" i="8"/>
  <c r="T305" i="8"/>
  <c r="S305" i="8"/>
  <c r="Q315" i="9"/>
  <c r="E315" i="9"/>
  <c r="U314" i="9"/>
  <c r="T314" i="9"/>
  <c r="S314" i="9"/>
  <c r="U313" i="9"/>
  <c r="T313" i="9"/>
  <c r="S313" i="9"/>
  <c r="U312" i="9"/>
  <c r="T312" i="9"/>
  <c r="S312" i="9"/>
  <c r="U311" i="9"/>
  <c r="T311" i="9"/>
  <c r="S311" i="9"/>
  <c r="U310" i="9"/>
  <c r="T310" i="9"/>
  <c r="S310" i="9"/>
  <c r="U309" i="9"/>
  <c r="T309" i="9"/>
  <c r="S309" i="9"/>
  <c r="U308" i="9"/>
  <c r="T308" i="9"/>
  <c r="S308" i="9"/>
  <c r="U307" i="9"/>
  <c r="T307" i="9"/>
  <c r="S307" i="9"/>
  <c r="U306" i="9"/>
  <c r="T306" i="9"/>
  <c r="S306" i="9"/>
  <c r="U305" i="9"/>
  <c r="T305" i="9"/>
  <c r="S305" i="9"/>
  <c r="Q315" i="10"/>
  <c r="E315" i="10"/>
  <c r="U314" i="10"/>
  <c r="T314" i="10"/>
  <c r="S314" i="10"/>
  <c r="U313" i="10"/>
  <c r="T313" i="10"/>
  <c r="S313" i="10"/>
  <c r="U312" i="10"/>
  <c r="T312" i="10"/>
  <c r="S312" i="10"/>
  <c r="U311" i="10"/>
  <c r="T311" i="10"/>
  <c r="S311" i="10"/>
  <c r="U310" i="10"/>
  <c r="T310" i="10"/>
  <c r="S310" i="10"/>
  <c r="U309" i="10"/>
  <c r="T309" i="10"/>
  <c r="S309" i="10"/>
  <c r="U308" i="10"/>
  <c r="T308" i="10"/>
  <c r="S308" i="10"/>
  <c r="U307" i="10"/>
  <c r="T307" i="10"/>
  <c r="S307" i="10"/>
  <c r="U306" i="10"/>
  <c r="T306" i="10"/>
  <c r="S306" i="10"/>
  <c r="U305" i="10"/>
  <c r="T305" i="10"/>
  <c r="S305" i="10"/>
  <c r="Q315" i="11"/>
  <c r="E315" i="11"/>
  <c r="U314" i="11"/>
  <c r="T314" i="11"/>
  <c r="S314" i="11"/>
  <c r="U313" i="11"/>
  <c r="T313" i="11"/>
  <c r="S313" i="11"/>
  <c r="U312" i="11"/>
  <c r="T312" i="11"/>
  <c r="S312" i="11"/>
  <c r="U311" i="11"/>
  <c r="T311" i="11"/>
  <c r="S311" i="11"/>
  <c r="U310" i="11"/>
  <c r="T310" i="11"/>
  <c r="S310" i="11"/>
  <c r="U309" i="11"/>
  <c r="T309" i="11"/>
  <c r="S309" i="11"/>
  <c r="U308" i="11"/>
  <c r="T308" i="11"/>
  <c r="S308" i="11"/>
  <c r="U307" i="11"/>
  <c r="T307" i="11"/>
  <c r="S307" i="11"/>
  <c r="U306" i="11"/>
  <c r="T306" i="11"/>
  <c r="S306" i="11"/>
  <c r="U305" i="11"/>
  <c r="T305" i="11"/>
  <c r="S305" i="11"/>
  <c r="Q315" i="12"/>
  <c r="E315" i="12"/>
  <c r="U314" i="12"/>
  <c r="T314" i="12"/>
  <c r="S314" i="12"/>
  <c r="U313" i="12"/>
  <c r="T313" i="12"/>
  <c r="S313" i="12"/>
  <c r="U312" i="12"/>
  <c r="T312" i="12"/>
  <c r="S312" i="12"/>
  <c r="U311" i="12"/>
  <c r="T311" i="12"/>
  <c r="S311" i="12"/>
  <c r="U310" i="12"/>
  <c r="T310" i="12"/>
  <c r="S310" i="12"/>
  <c r="U309" i="12"/>
  <c r="T309" i="12"/>
  <c r="S309" i="12"/>
  <c r="U308" i="12"/>
  <c r="T308" i="12"/>
  <c r="S308" i="12"/>
  <c r="U307" i="12"/>
  <c r="T307" i="12"/>
  <c r="S307" i="12"/>
  <c r="U306" i="12"/>
  <c r="T306" i="12"/>
  <c r="S306" i="12"/>
  <c r="U305" i="12"/>
  <c r="T305" i="12"/>
  <c r="S305" i="12"/>
  <c r="Q315" i="13"/>
  <c r="E315" i="13"/>
  <c r="U314" i="13"/>
  <c r="T314" i="13"/>
  <c r="S314" i="13"/>
  <c r="U313" i="13"/>
  <c r="T313" i="13"/>
  <c r="S313" i="13"/>
  <c r="U312" i="13"/>
  <c r="T312" i="13"/>
  <c r="S312" i="13"/>
  <c r="U311" i="13"/>
  <c r="T311" i="13"/>
  <c r="S311" i="13"/>
  <c r="U310" i="13"/>
  <c r="T310" i="13"/>
  <c r="S310" i="13"/>
  <c r="U309" i="13"/>
  <c r="T309" i="13"/>
  <c r="S309" i="13"/>
  <c r="U308" i="13"/>
  <c r="T308" i="13"/>
  <c r="S308" i="13"/>
  <c r="U307" i="13"/>
  <c r="T307" i="13"/>
  <c r="S307" i="13"/>
  <c r="U306" i="13"/>
  <c r="T306" i="13"/>
  <c r="S306" i="13"/>
  <c r="U305" i="13"/>
  <c r="T305" i="13"/>
  <c r="S305" i="13"/>
  <c r="Q315" i="14"/>
  <c r="E315" i="14"/>
  <c r="U314" i="14"/>
  <c r="T314" i="14"/>
  <c r="S314" i="14"/>
  <c r="U313" i="14"/>
  <c r="T313" i="14"/>
  <c r="S313" i="14"/>
  <c r="U312" i="14"/>
  <c r="T312" i="14"/>
  <c r="S312" i="14"/>
  <c r="U311" i="14"/>
  <c r="T311" i="14"/>
  <c r="S311" i="14"/>
  <c r="U310" i="14"/>
  <c r="T310" i="14"/>
  <c r="S310" i="14"/>
  <c r="U309" i="14"/>
  <c r="T309" i="14"/>
  <c r="S309" i="14"/>
  <c r="U308" i="14"/>
  <c r="T308" i="14"/>
  <c r="S308" i="14"/>
  <c r="U307" i="14"/>
  <c r="T307" i="14"/>
  <c r="S307" i="14"/>
  <c r="U306" i="14"/>
  <c r="T306" i="14"/>
  <c r="S306" i="14"/>
  <c r="U305" i="14"/>
  <c r="T305" i="14"/>
  <c r="S305" i="14"/>
  <c r="Q304" i="15"/>
  <c r="E304" i="15"/>
  <c r="U303" i="15"/>
  <c r="T303" i="15"/>
  <c r="S303" i="15"/>
  <c r="U302" i="15"/>
  <c r="T302" i="15"/>
  <c r="S302" i="15"/>
  <c r="U301" i="15"/>
  <c r="T301" i="15"/>
  <c r="S301" i="15"/>
  <c r="N301" i="15" s="1"/>
  <c r="U300" i="15"/>
  <c r="T300" i="15"/>
  <c r="S300" i="15"/>
  <c r="N300" i="15" s="1"/>
  <c r="U299" i="15"/>
  <c r="T299" i="15"/>
  <c r="S299" i="15"/>
  <c r="N299" i="15" s="1"/>
  <c r="U298" i="15"/>
  <c r="T298" i="15"/>
  <c r="S298" i="15"/>
  <c r="U297" i="15"/>
  <c r="T297" i="15"/>
  <c r="S297" i="15"/>
  <c r="U296" i="15"/>
  <c r="T296" i="15"/>
  <c r="S296" i="15"/>
  <c r="U295" i="15"/>
  <c r="T295" i="15"/>
  <c r="S295" i="15"/>
  <c r="U294" i="15"/>
  <c r="T294" i="15"/>
  <c r="S294" i="15"/>
  <c r="Q304" i="16"/>
  <c r="E304" i="16"/>
  <c r="U303" i="16"/>
  <c r="T303" i="16"/>
  <c r="S303" i="16"/>
  <c r="U302" i="16"/>
  <c r="T302" i="16"/>
  <c r="S302" i="16"/>
  <c r="U301" i="16"/>
  <c r="T301" i="16"/>
  <c r="S301" i="16"/>
  <c r="U300" i="16"/>
  <c r="T300" i="16"/>
  <c r="S300" i="16"/>
  <c r="U299" i="16"/>
  <c r="T299" i="16"/>
  <c r="S299" i="16"/>
  <c r="U298" i="16"/>
  <c r="T298" i="16"/>
  <c r="S298" i="16"/>
  <c r="U297" i="16"/>
  <c r="T297" i="16"/>
  <c r="S297" i="16"/>
  <c r="U296" i="16"/>
  <c r="T296" i="16"/>
  <c r="S296" i="16"/>
  <c r="U295" i="16"/>
  <c r="T295" i="16"/>
  <c r="S295" i="16"/>
  <c r="U294" i="16"/>
  <c r="T294" i="16"/>
  <c r="S294" i="16"/>
  <c r="Q304" i="2"/>
  <c r="E304" i="2"/>
  <c r="U303" i="2"/>
  <c r="T303" i="2"/>
  <c r="S303" i="2"/>
  <c r="U302" i="2"/>
  <c r="T302" i="2"/>
  <c r="S302" i="2"/>
  <c r="U301" i="2"/>
  <c r="T301" i="2"/>
  <c r="S301" i="2"/>
  <c r="U300" i="2"/>
  <c r="T300" i="2"/>
  <c r="S300" i="2"/>
  <c r="U299" i="2"/>
  <c r="T299" i="2"/>
  <c r="S299" i="2"/>
  <c r="U298" i="2"/>
  <c r="T298" i="2"/>
  <c r="S298" i="2"/>
  <c r="U297" i="2"/>
  <c r="T297" i="2"/>
  <c r="S297" i="2"/>
  <c r="U296" i="2"/>
  <c r="T296" i="2"/>
  <c r="S296" i="2"/>
  <c r="U295" i="2"/>
  <c r="T295" i="2"/>
  <c r="S295" i="2"/>
  <c r="U294" i="2"/>
  <c r="T294" i="2"/>
  <c r="S294" i="2"/>
  <c r="Q304" i="6"/>
  <c r="E304" i="6"/>
  <c r="U303" i="6"/>
  <c r="T303" i="6"/>
  <c r="S303" i="6"/>
  <c r="U302" i="6"/>
  <c r="T302" i="6"/>
  <c r="S302" i="6"/>
  <c r="U301" i="6"/>
  <c r="T301" i="6"/>
  <c r="S301" i="6"/>
  <c r="U300" i="6"/>
  <c r="T300" i="6"/>
  <c r="S300" i="6"/>
  <c r="U299" i="6"/>
  <c r="T299" i="6"/>
  <c r="S299" i="6"/>
  <c r="U298" i="6"/>
  <c r="T298" i="6"/>
  <c r="S298" i="6"/>
  <c r="U297" i="6"/>
  <c r="T297" i="6"/>
  <c r="S297" i="6"/>
  <c r="U296" i="6"/>
  <c r="T296" i="6"/>
  <c r="S296" i="6"/>
  <c r="U295" i="6"/>
  <c r="T295" i="6"/>
  <c r="S295" i="6"/>
  <c r="U294" i="6"/>
  <c r="T294" i="6"/>
  <c r="S294" i="6"/>
  <c r="Q304" i="7"/>
  <c r="E304" i="7"/>
  <c r="U303" i="7"/>
  <c r="T303" i="7"/>
  <c r="S303" i="7"/>
  <c r="U302" i="7"/>
  <c r="T302" i="7"/>
  <c r="S302" i="7"/>
  <c r="U301" i="7"/>
  <c r="T301" i="7"/>
  <c r="S301" i="7"/>
  <c r="U300" i="7"/>
  <c r="T300" i="7"/>
  <c r="S300" i="7"/>
  <c r="U299" i="7"/>
  <c r="T299" i="7"/>
  <c r="S299" i="7"/>
  <c r="U298" i="7"/>
  <c r="T298" i="7"/>
  <c r="S298" i="7"/>
  <c r="U297" i="7"/>
  <c r="T297" i="7"/>
  <c r="S297" i="7"/>
  <c r="U296" i="7"/>
  <c r="T296" i="7"/>
  <c r="S296" i="7"/>
  <c r="U295" i="7"/>
  <c r="T295" i="7"/>
  <c r="S295" i="7"/>
  <c r="U294" i="7"/>
  <c r="T294" i="7"/>
  <c r="S294" i="7"/>
  <c r="Q304" i="8"/>
  <c r="E304" i="8"/>
  <c r="U303" i="8"/>
  <c r="T303" i="8"/>
  <c r="S303" i="8"/>
  <c r="U302" i="8"/>
  <c r="T302" i="8"/>
  <c r="S302" i="8"/>
  <c r="U301" i="8"/>
  <c r="T301" i="8"/>
  <c r="S301" i="8"/>
  <c r="U300" i="8"/>
  <c r="T300" i="8"/>
  <c r="S300" i="8"/>
  <c r="U299" i="8"/>
  <c r="T299" i="8"/>
  <c r="S299" i="8"/>
  <c r="U298" i="8"/>
  <c r="T298" i="8"/>
  <c r="S298" i="8"/>
  <c r="U297" i="8"/>
  <c r="T297" i="8"/>
  <c r="S297" i="8"/>
  <c r="U296" i="8"/>
  <c r="T296" i="8"/>
  <c r="S296" i="8"/>
  <c r="U295" i="8"/>
  <c r="T295" i="8"/>
  <c r="S295" i="8"/>
  <c r="U294" i="8"/>
  <c r="T294" i="8"/>
  <c r="S294" i="8"/>
  <c r="Q304" i="9"/>
  <c r="E304" i="9"/>
  <c r="U303" i="9"/>
  <c r="T303" i="9"/>
  <c r="S303" i="9"/>
  <c r="U302" i="9"/>
  <c r="T302" i="9"/>
  <c r="S302" i="9"/>
  <c r="U301" i="9"/>
  <c r="T301" i="9"/>
  <c r="S301" i="9"/>
  <c r="U300" i="9"/>
  <c r="T300" i="9"/>
  <c r="S300" i="9"/>
  <c r="U299" i="9"/>
  <c r="T299" i="9"/>
  <c r="S299" i="9"/>
  <c r="U298" i="9"/>
  <c r="T298" i="9"/>
  <c r="S298" i="9"/>
  <c r="U297" i="9"/>
  <c r="T297" i="9"/>
  <c r="S297" i="9"/>
  <c r="U296" i="9"/>
  <c r="T296" i="9"/>
  <c r="S296" i="9"/>
  <c r="U295" i="9"/>
  <c r="T295" i="9"/>
  <c r="S295" i="9"/>
  <c r="U294" i="9"/>
  <c r="T294" i="9"/>
  <c r="S294" i="9"/>
  <c r="Q304" i="10"/>
  <c r="E304" i="10"/>
  <c r="U303" i="10"/>
  <c r="T303" i="10"/>
  <c r="S303" i="10"/>
  <c r="U302" i="10"/>
  <c r="T302" i="10"/>
  <c r="S302" i="10"/>
  <c r="U301" i="10"/>
  <c r="T301" i="10"/>
  <c r="S301" i="10"/>
  <c r="U300" i="10"/>
  <c r="T300" i="10"/>
  <c r="S300" i="10"/>
  <c r="U299" i="10"/>
  <c r="T299" i="10"/>
  <c r="S299" i="10"/>
  <c r="U298" i="10"/>
  <c r="T298" i="10"/>
  <c r="S298" i="10"/>
  <c r="U297" i="10"/>
  <c r="T297" i="10"/>
  <c r="S297" i="10"/>
  <c r="U296" i="10"/>
  <c r="T296" i="10"/>
  <c r="S296" i="10"/>
  <c r="U295" i="10"/>
  <c r="T295" i="10"/>
  <c r="S295" i="10"/>
  <c r="U294" i="10"/>
  <c r="T294" i="10"/>
  <c r="S294" i="10"/>
  <c r="Q304" i="11"/>
  <c r="E304" i="11"/>
  <c r="U303" i="11"/>
  <c r="T303" i="11"/>
  <c r="S303" i="11"/>
  <c r="U302" i="11"/>
  <c r="T302" i="11"/>
  <c r="S302" i="11"/>
  <c r="U301" i="11"/>
  <c r="T301" i="11"/>
  <c r="S301" i="11"/>
  <c r="U300" i="11"/>
  <c r="T300" i="11"/>
  <c r="S300" i="11"/>
  <c r="U299" i="11"/>
  <c r="T299" i="11"/>
  <c r="S299" i="11"/>
  <c r="U298" i="11"/>
  <c r="T298" i="11"/>
  <c r="S298" i="11"/>
  <c r="U297" i="11"/>
  <c r="T297" i="11"/>
  <c r="S297" i="11"/>
  <c r="U296" i="11"/>
  <c r="T296" i="11"/>
  <c r="S296" i="11"/>
  <c r="U295" i="11"/>
  <c r="T295" i="11"/>
  <c r="S295" i="11"/>
  <c r="U294" i="11"/>
  <c r="T294" i="11"/>
  <c r="S294" i="11"/>
  <c r="Q304" i="12"/>
  <c r="E304" i="12"/>
  <c r="U303" i="12"/>
  <c r="T303" i="12"/>
  <c r="S303" i="12"/>
  <c r="U302" i="12"/>
  <c r="T302" i="12"/>
  <c r="S302" i="12"/>
  <c r="U301" i="12"/>
  <c r="T301" i="12"/>
  <c r="S301" i="12"/>
  <c r="U300" i="12"/>
  <c r="T300" i="12"/>
  <c r="S300" i="12"/>
  <c r="U299" i="12"/>
  <c r="T299" i="12"/>
  <c r="S299" i="12"/>
  <c r="U298" i="12"/>
  <c r="T298" i="12"/>
  <c r="S298" i="12"/>
  <c r="U297" i="12"/>
  <c r="T297" i="12"/>
  <c r="S297" i="12"/>
  <c r="U296" i="12"/>
  <c r="T296" i="12"/>
  <c r="S296" i="12"/>
  <c r="U295" i="12"/>
  <c r="T295" i="12"/>
  <c r="S295" i="12"/>
  <c r="U294" i="12"/>
  <c r="T294" i="12"/>
  <c r="S294" i="12"/>
  <c r="Q304" i="13"/>
  <c r="E304" i="13"/>
  <c r="U303" i="13"/>
  <c r="T303" i="13"/>
  <c r="S303" i="13"/>
  <c r="U302" i="13"/>
  <c r="T302" i="13"/>
  <c r="S302" i="13"/>
  <c r="U301" i="13"/>
  <c r="T301" i="13"/>
  <c r="S301" i="13"/>
  <c r="U300" i="13"/>
  <c r="T300" i="13"/>
  <c r="S300" i="13"/>
  <c r="U299" i="13"/>
  <c r="T299" i="13"/>
  <c r="S299" i="13"/>
  <c r="U298" i="13"/>
  <c r="T298" i="13"/>
  <c r="S298" i="13"/>
  <c r="U297" i="13"/>
  <c r="T297" i="13"/>
  <c r="S297" i="13"/>
  <c r="U296" i="13"/>
  <c r="T296" i="13"/>
  <c r="S296" i="13"/>
  <c r="U295" i="13"/>
  <c r="T295" i="13"/>
  <c r="S295" i="13"/>
  <c r="U294" i="13"/>
  <c r="T294" i="13"/>
  <c r="S294" i="13"/>
  <c r="Q304" i="14"/>
  <c r="E304" i="14"/>
  <c r="U303" i="14"/>
  <c r="T303" i="14"/>
  <c r="S303" i="14"/>
  <c r="U302" i="14"/>
  <c r="T302" i="14"/>
  <c r="S302" i="14"/>
  <c r="U301" i="14"/>
  <c r="T301" i="14"/>
  <c r="S301" i="14"/>
  <c r="U300" i="14"/>
  <c r="T300" i="14"/>
  <c r="S300" i="14"/>
  <c r="U299" i="14"/>
  <c r="T299" i="14"/>
  <c r="S299" i="14"/>
  <c r="U298" i="14"/>
  <c r="T298" i="14"/>
  <c r="S298" i="14"/>
  <c r="U297" i="14"/>
  <c r="T297" i="14"/>
  <c r="S297" i="14"/>
  <c r="U296" i="14"/>
  <c r="T296" i="14"/>
  <c r="S296" i="14"/>
  <c r="U295" i="14"/>
  <c r="T295" i="14"/>
  <c r="S295" i="14"/>
  <c r="U294" i="14"/>
  <c r="T294" i="14"/>
  <c r="S294" i="14"/>
  <c r="Q293" i="15"/>
  <c r="E293" i="15"/>
  <c r="U292" i="15"/>
  <c r="T292" i="15"/>
  <c r="S292" i="15"/>
  <c r="N292" i="15" s="1"/>
  <c r="U291" i="15"/>
  <c r="T291" i="15"/>
  <c r="S291" i="15"/>
  <c r="U290" i="15"/>
  <c r="T290" i="15"/>
  <c r="S290" i="15"/>
  <c r="N290" i="15" s="1"/>
  <c r="U289" i="15"/>
  <c r="T289" i="15"/>
  <c r="S289" i="15"/>
  <c r="N289" i="15" s="1"/>
  <c r="U288" i="15"/>
  <c r="T288" i="15"/>
  <c r="S288" i="15"/>
  <c r="N288" i="15" s="1"/>
  <c r="U287" i="15"/>
  <c r="T287" i="15"/>
  <c r="S287" i="15"/>
  <c r="U286" i="15"/>
  <c r="T286" i="15"/>
  <c r="S286" i="15"/>
  <c r="U285" i="15"/>
  <c r="T285" i="15"/>
  <c r="S285" i="15"/>
  <c r="U284" i="15"/>
  <c r="T284" i="15"/>
  <c r="S284" i="15"/>
  <c r="U283" i="15"/>
  <c r="T283" i="15"/>
  <c r="S283" i="15"/>
  <c r="Q293" i="16"/>
  <c r="E293" i="16"/>
  <c r="U292" i="16"/>
  <c r="T292" i="16"/>
  <c r="S292" i="16"/>
  <c r="U291" i="16"/>
  <c r="T291" i="16"/>
  <c r="S291" i="16"/>
  <c r="U290" i="16"/>
  <c r="T290" i="16"/>
  <c r="S290" i="16"/>
  <c r="U289" i="16"/>
  <c r="T289" i="16"/>
  <c r="S289" i="16"/>
  <c r="U288" i="16"/>
  <c r="T288" i="16"/>
  <c r="S288" i="16"/>
  <c r="U287" i="16"/>
  <c r="T287" i="16"/>
  <c r="S287" i="16"/>
  <c r="U286" i="16"/>
  <c r="T286" i="16"/>
  <c r="S286" i="16"/>
  <c r="U285" i="16"/>
  <c r="T285" i="16"/>
  <c r="S285" i="16"/>
  <c r="U284" i="16"/>
  <c r="T284" i="16"/>
  <c r="S284" i="16"/>
  <c r="U283" i="16"/>
  <c r="T283" i="16"/>
  <c r="S283" i="16"/>
  <c r="Q293" i="2"/>
  <c r="E293" i="2"/>
  <c r="U292" i="2"/>
  <c r="T292" i="2"/>
  <c r="S292" i="2"/>
  <c r="U291" i="2"/>
  <c r="T291" i="2"/>
  <c r="S291" i="2"/>
  <c r="U290" i="2"/>
  <c r="T290" i="2"/>
  <c r="S290" i="2"/>
  <c r="U289" i="2"/>
  <c r="T289" i="2"/>
  <c r="S289" i="2"/>
  <c r="U288" i="2"/>
  <c r="T288" i="2"/>
  <c r="S288" i="2"/>
  <c r="U287" i="2"/>
  <c r="T287" i="2"/>
  <c r="S287" i="2"/>
  <c r="U286" i="2"/>
  <c r="T286" i="2"/>
  <c r="S286" i="2"/>
  <c r="U285" i="2"/>
  <c r="T285" i="2"/>
  <c r="S285" i="2"/>
  <c r="U284" i="2"/>
  <c r="T284" i="2"/>
  <c r="S284" i="2"/>
  <c r="U283" i="2"/>
  <c r="T283" i="2"/>
  <c r="S283" i="2"/>
  <c r="Q293" i="6"/>
  <c r="E293" i="6"/>
  <c r="U292" i="6"/>
  <c r="T292" i="6"/>
  <c r="S292" i="6"/>
  <c r="U291" i="6"/>
  <c r="T291" i="6"/>
  <c r="S291" i="6"/>
  <c r="U290" i="6"/>
  <c r="T290" i="6"/>
  <c r="S290" i="6"/>
  <c r="U289" i="6"/>
  <c r="T289" i="6"/>
  <c r="S289" i="6"/>
  <c r="U288" i="6"/>
  <c r="T288" i="6"/>
  <c r="S288" i="6"/>
  <c r="U287" i="6"/>
  <c r="T287" i="6"/>
  <c r="S287" i="6"/>
  <c r="U286" i="6"/>
  <c r="T286" i="6"/>
  <c r="S286" i="6"/>
  <c r="U285" i="6"/>
  <c r="T285" i="6"/>
  <c r="S285" i="6"/>
  <c r="U284" i="6"/>
  <c r="T284" i="6"/>
  <c r="S284" i="6"/>
  <c r="U283" i="6"/>
  <c r="T283" i="6"/>
  <c r="S283" i="6"/>
  <c r="Q293" i="7"/>
  <c r="E293" i="7"/>
  <c r="U292" i="7"/>
  <c r="T292" i="7"/>
  <c r="S292" i="7"/>
  <c r="U291" i="7"/>
  <c r="T291" i="7"/>
  <c r="S291" i="7"/>
  <c r="U290" i="7"/>
  <c r="T290" i="7"/>
  <c r="S290" i="7"/>
  <c r="U289" i="7"/>
  <c r="T289" i="7"/>
  <c r="S289" i="7"/>
  <c r="U288" i="7"/>
  <c r="T288" i="7"/>
  <c r="S288" i="7"/>
  <c r="U287" i="7"/>
  <c r="T287" i="7"/>
  <c r="S287" i="7"/>
  <c r="U286" i="7"/>
  <c r="T286" i="7"/>
  <c r="S286" i="7"/>
  <c r="U285" i="7"/>
  <c r="T285" i="7"/>
  <c r="S285" i="7"/>
  <c r="U284" i="7"/>
  <c r="T284" i="7"/>
  <c r="S284" i="7"/>
  <c r="U283" i="7"/>
  <c r="T283" i="7"/>
  <c r="S283" i="7"/>
  <c r="Q293" i="8"/>
  <c r="E293" i="8"/>
  <c r="U292" i="8"/>
  <c r="T292" i="8"/>
  <c r="S292" i="8"/>
  <c r="U291" i="8"/>
  <c r="T291" i="8"/>
  <c r="S291" i="8"/>
  <c r="U290" i="8"/>
  <c r="T290" i="8"/>
  <c r="S290" i="8"/>
  <c r="U289" i="8"/>
  <c r="T289" i="8"/>
  <c r="S289" i="8"/>
  <c r="U288" i="8"/>
  <c r="T288" i="8"/>
  <c r="S288" i="8"/>
  <c r="U287" i="8"/>
  <c r="T287" i="8"/>
  <c r="S287" i="8"/>
  <c r="U286" i="8"/>
  <c r="T286" i="8"/>
  <c r="S286" i="8"/>
  <c r="U285" i="8"/>
  <c r="T285" i="8"/>
  <c r="S285" i="8"/>
  <c r="U284" i="8"/>
  <c r="T284" i="8"/>
  <c r="S284" i="8"/>
  <c r="U283" i="8"/>
  <c r="T283" i="8"/>
  <c r="S283" i="8"/>
  <c r="Q293" i="9"/>
  <c r="E293" i="9"/>
  <c r="U292" i="9"/>
  <c r="T292" i="9"/>
  <c r="S292" i="9"/>
  <c r="U291" i="9"/>
  <c r="T291" i="9"/>
  <c r="S291" i="9"/>
  <c r="U290" i="9"/>
  <c r="T290" i="9"/>
  <c r="S290" i="9"/>
  <c r="U289" i="9"/>
  <c r="T289" i="9"/>
  <c r="S289" i="9"/>
  <c r="U288" i="9"/>
  <c r="T288" i="9"/>
  <c r="S288" i="9"/>
  <c r="U287" i="9"/>
  <c r="T287" i="9"/>
  <c r="S287" i="9"/>
  <c r="U286" i="9"/>
  <c r="T286" i="9"/>
  <c r="S286" i="9"/>
  <c r="U285" i="9"/>
  <c r="T285" i="9"/>
  <c r="S285" i="9"/>
  <c r="U284" i="9"/>
  <c r="T284" i="9"/>
  <c r="S284" i="9"/>
  <c r="U283" i="9"/>
  <c r="T283" i="9"/>
  <c r="S283" i="9"/>
  <c r="Q293" i="10"/>
  <c r="E293" i="10"/>
  <c r="U292" i="10"/>
  <c r="T292" i="10"/>
  <c r="S292" i="10"/>
  <c r="U291" i="10"/>
  <c r="T291" i="10"/>
  <c r="S291" i="10"/>
  <c r="U290" i="10"/>
  <c r="T290" i="10"/>
  <c r="S290" i="10"/>
  <c r="U289" i="10"/>
  <c r="T289" i="10"/>
  <c r="S289" i="10"/>
  <c r="U288" i="10"/>
  <c r="T288" i="10"/>
  <c r="S288" i="10"/>
  <c r="U287" i="10"/>
  <c r="T287" i="10"/>
  <c r="S287" i="10"/>
  <c r="U286" i="10"/>
  <c r="T286" i="10"/>
  <c r="S286" i="10"/>
  <c r="U285" i="10"/>
  <c r="T285" i="10"/>
  <c r="S285" i="10"/>
  <c r="U284" i="10"/>
  <c r="T284" i="10"/>
  <c r="S284" i="10"/>
  <c r="U283" i="10"/>
  <c r="T283" i="10"/>
  <c r="S283" i="10"/>
  <c r="Q293" i="11"/>
  <c r="E293" i="11"/>
  <c r="U292" i="11"/>
  <c r="T292" i="11"/>
  <c r="S292" i="11"/>
  <c r="U291" i="11"/>
  <c r="T291" i="11"/>
  <c r="S291" i="11"/>
  <c r="U290" i="11"/>
  <c r="T290" i="11"/>
  <c r="S290" i="11"/>
  <c r="U289" i="11"/>
  <c r="T289" i="11"/>
  <c r="S289" i="11"/>
  <c r="U288" i="11"/>
  <c r="T288" i="11"/>
  <c r="S288" i="11"/>
  <c r="U287" i="11"/>
  <c r="T287" i="11"/>
  <c r="S287" i="11"/>
  <c r="U286" i="11"/>
  <c r="T286" i="11"/>
  <c r="S286" i="11"/>
  <c r="U285" i="11"/>
  <c r="T285" i="11"/>
  <c r="S285" i="11"/>
  <c r="U284" i="11"/>
  <c r="T284" i="11"/>
  <c r="S284" i="11"/>
  <c r="U283" i="11"/>
  <c r="T283" i="11"/>
  <c r="S283" i="11"/>
  <c r="Q293" i="12"/>
  <c r="E293" i="12"/>
  <c r="U292" i="12"/>
  <c r="T292" i="12"/>
  <c r="S292" i="12"/>
  <c r="U291" i="12"/>
  <c r="T291" i="12"/>
  <c r="S291" i="12"/>
  <c r="U290" i="12"/>
  <c r="T290" i="12"/>
  <c r="S290" i="12"/>
  <c r="U289" i="12"/>
  <c r="T289" i="12"/>
  <c r="S289" i="12"/>
  <c r="U288" i="12"/>
  <c r="T288" i="12"/>
  <c r="S288" i="12"/>
  <c r="U287" i="12"/>
  <c r="T287" i="12"/>
  <c r="S287" i="12"/>
  <c r="U286" i="12"/>
  <c r="T286" i="12"/>
  <c r="S286" i="12"/>
  <c r="U285" i="12"/>
  <c r="T285" i="12"/>
  <c r="S285" i="12"/>
  <c r="U284" i="12"/>
  <c r="T284" i="12"/>
  <c r="S284" i="12"/>
  <c r="U283" i="12"/>
  <c r="T283" i="12"/>
  <c r="S283" i="12"/>
  <c r="Q293" i="13"/>
  <c r="E293" i="13"/>
  <c r="U292" i="13"/>
  <c r="T292" i="13"/>
  <c r="S292" i="13"/>
  <c r="U291" i="13"/>
  <c r="T291" i="13"/>
  <c r="S291" i="13"/>
  <c r="U290" i="13"/>
  <c r="T290" i="13"/>
  <c r="S290" i="13"/>
  <c r="U289" i="13"/>
  <c r="T289" i="13"/>
  <c r="S289" i="13"/>
  <c r="U288" i="13"/>
  <c r="T288" i="13"/>
  <c r="S288" i="13"/>
  <c r="U287" i="13"/>
  <c r="T287" i="13"/>
  <c r="S287" i="13"/>
  <c r="U286" i="13"/>
  <c r="T286" i="13"/>
  <c r="S286" i="13"/>
  <c r="U285" i="13"/>
  <c r="T285" i="13"/>
  <c r="S285" i="13"/>
  <c r="U284" i="13"/>
  <c r="T284" i="13"/>
  <c r="S284" i="13"/>
  <c r="U283" i="13"/>
  <c r="T283" i="13"/>
  <c r="S283" i="13"/>
  <c r="Q293" i="14"/>
  <c r="E293" i="14"/>
  <c r="U292" i="14"/>
  <c r="T292" i="14"/>
  <c r="S292" i="14"/>
  <c r="U291" i="14"/>
  <c r="T291" i="14"/>
  <c r="S291" i="14"/>
  <c r="U290" i="14"/>
  <c r="T290" i="14"/>
  <c r="S290" i="14"/>
  <c r="U289" i="14"/>
  <c r="T289" i="14"/>
  <c r="S289" i="14"/>
  <c r="U288" i="14"/>
  <c r="T288" i="14"/>
  <c r="S288" i="14"/>
  <c r="U287" i="14"/>
  <c r="T287" i="14"/>
  <c r="S287" i="14"/>
  <c r="U286" i="14"/>
  <c r="T286" i="14"/>
  <c r="S286" i="14"/>
  <c r="U285" i="14"/>
  <c r="T285" i="14"/>
  <c r="S285" i="14"/>
  <c r="U284" i="14"/>
  <c r="T284" i="14"/>
  <c r="S284" i="14"/>
  <c r="U283" i="14"/>
  <c r="T283" i="14"/>
  <c r="S283" i="14"/>
  <c r="Q282" i="15"/>
  <c r="E282" i="15"/>
  <c r="U281" i="15"/>
  <c r="T281" i="15"/>
  <c r="S281" i="15"/>
  <c r="N281" i="15" s="1"/>
  <c r="U280" i="15"/>
  <c r="T280" i="15"/>
  <c r="S280" i="15"/>
  <c r="U279" i="15"/>
  <c r="T279" i="15"/>
  <c r="S279" i="15"/>
  <c r="U278" i="15"/>
  <c r="T278" i="15"/>
  <c r="S278" i="15"/>
  <c r="U277" i="15"/>
  <c r="T277" i="15"/>
  <c r="S277" i="15"/>
  <c r="U276" i="15"/>
  <c r="T276" i="15"/>
  <c r="S276" i="15"/>
  <c r="U275" i="15"/>
  <c r="T275" i="15"/>
  <c r="S275" i="15"/>
  <c r="U274" i="15"/>
  <c r="T274" i="15"/>
  <c r="S274" i="15"/>
  <c r="U273" i="15"/>
  <c r="T273" i="15"/>
  <c r="S273" i="15"/>
  <c r="U272" i="15"/>
  <c r="T272" i="15"/>
  <c r="S272" i="15"/>
  <c r="Q282" i="16"/>
  <c r="E282" i="16"/>
  <c r="U281" i="16"/>
  <c r="T281" i="16"/>
  <c r="S281" i="16"/>
  <c r="U280" i="16"/>
  <c r="T280" i="16"/>
  <c r="S280" i="16"/>
  <c r="U279" i="16"/>
  <c r="T279" i="16"/>
  <c r="S279" i="16"/>
  <c r="N279" i="16" s="1"/>
  <c r="U278" i="16"/>
  <c r="T278" i="16"/>
  <c r="S278" i="16"/>
  <c r="U277" i="16"/>
  <c r="T277" i="16"/>
  <c r="S277" i="16"/>
  <c r="U276" i="16"/>
  <c r="T276" i="16"/>
  <c r="S276" i="16"/>
  <c r="U275" i="16"/>
  <c r="T275" i="16"/>
  <c r="S275" i="16"/>
  <c r="U274" i="16"/>
  <c r="T274" i="16"/>
  <c r="S274" i="16"/>
  <c r="U273" i="16"/>
  <c r="T273" i="16"/>
  <c r="S273" i="16"/>
  <c r="U272" i="16"/>
  <c r="T272" i="16"/>
  <c r="S272" i="16"/>
  <c r="Q282" i="2"/>
  <c r="E282" i="2"/>
  <c r="U281" i="2"/>
  <c r="T281" i="2"/>
  <c r="S281" i="2"/>
  <c r="U280" i="2"/>
  <c r="T280" i="2"/>
  <c r="S280" i="2"/>
  <c r="U279" i="2"/>
  <c r="T279" i="2"/>
  <c r="S279" i="2"/>
  <c r="U278" i="2"/>
  <c r="T278" i="2"/>
  <c r="S278" i="2"/>
  <c r="U277" i="2"/>
  <c r="T277" i="2"/>
  <c r="S277" i="2"/>
  <c r="U276" i="2"/>
  <c r="T276" i="2"/>
  <c r="S276" i="2"/>
  <c r="U275" i="2"/>
  <c r="T275" i="2"/>
  <c r="S275" i="2"/>
  <c r="U274" i="2"/>
  <c r="T274" i="2"/>
  <c r="S274" i="2"/>
  <c r="U273" i="2"/>
  <c r="T273" i="2"/>
  <c r="S273" i="2"/>
  <c r="U272" i="2"/>
  <c r="T272" i="2"/>
  <c r="S272" i="2"/>
  <c r="Q282" i="6"/>
  <c r="E282" i="6"/>
  <c r="U281" i="6"/>
  <c r="T281" i="6"/>
  <c r="S281" i="6"/>
  <c r="U280" i="6"/>
  <c r="T280" i="6"/>
  <c r="S280" i="6"/>
  <c r="U279" i="6"/>
  <c r="T279" i="6"/>
  <c r="S279" i="6"/>
  <c r="U278" i="6"/>
  <c r="T278" i="6"/>
  <c r="S278" i="6"/>
  <c r="U277" i="6"/>
  <c r="T277" i="6"/>
  <c r="S277" i="6"/>
  <c r="U276" i="6"/>
  <c r="T276" i="6"/>
  <c r="S276" i="6"/>
  <c r="U275" i="6"/>
  <c r="T275" i="6"/>
  <c r="S275" i="6"/>
  <c r="U274" i="6"/>
  <c r="T274" i="6"/>
  <c r="S274" i="6"/>
  <c r="U273" i="6"/>
  <c r="T273" i="6"/>
  <c r="S273" i="6"/>
  <c r="U272" i="6"/>
  <c r="T272" i="6"/>
  <c r="S272" i="6"/>
  <c r="Q282" i="7"/>
  <c r="E282" i="7"/>
  <c r="U281" i="7"/>
  <c r="T281" i="7"/>
  <c r="S281" i="7"/>
  <c r="U280" i="7"/>
  <c r="T280" i="7"/>
  <c r="S280" i="7"/>
  <c r="U279" i="7"/>
  <c r="T279" i="7"/>
  <c r="S279" i="7"/>
  <c r="U278" i="7"/>
  <c r="T278" i="7"/>
  <c r="S278" i="7"/>
  <c r="U277" i="7"/>
  <c r="T277" i="7"/>
  <c r="S277" i="7"/>
  <c r="U276" i="7"/>
  <c r="T276" i="7"/>
  <c r="S276" i="7"/>
  <c r="U275" i="7"/>
  <c r="T275" i="7"/>
  <c r="S275" i="7"/>
  <c r="U274" i="7"/>
  <c r="T274" i="7"/>
  <c r="S274" i="7"/>
  <c r="U273" i="7"/>
  <c r="T273" i="7"/>
  <c r="S273" i="7"/>
  <c r="U272" i="7"/>
  <c r="T272" i="7"/>
  <c r="S272" i="7"/>
  <c r="Q282" i="8"/>
  <c r="E282" i="8"/>
  <c r="U281" i="8"/>
  <c r="T281" i="8"/>
  <c r="S281" i="8"/>
  <c r="U280" i="8"/>
  <c r="T280" i="8"/>
  <c r="S280" i="8"/>
  <c r="U279" i="8"/>
  <c r="T279" i="8"/>
  <c r="S279" i="8"/>
  <c r="U278" i="8"/>
  <c r="T278" i="8"/>
  <c r="S278" i="8"/>
  <c r="U277" i="8"/>
  <c r="T277" i="8"/>
  <c r="S277" i="8"/>
  <c r="U276" i="8"/>
  <c r="T276" i="8"/>
  <c r="S276" i="8"/>
  <c r="U275" i="8"/>
  <c r="T275" i="8"/>
  <c r="S275" i="8"/>
  <c r="U274" i="8"/>
  <c r="T274" i="8"/>
  <c r="S274" i="8"/>
  <c r="U273" i="8"/>
  <c r="T273" i="8"/>
  <c r="S273" i="8"/>
  <c r="U272" i="8"/>
  <c r="T272" i="8"/>
  <c r="S272" i="8"/>
  <c r="Q282" i="9"/>
  <c r="E282" i="9"/>
  <c r="U281" i="9"/>
  <c r="T281" i="9"/>
  <c r="S281" i="9"/>
  <c r="N281" i="9" s="1"/>
  <c r="U280" i="9"/>
  <c r="T280" i="9"/>
  <c r="S280" i="9"/>
  <c r="U279" i="9"/>
  <c r="T279" i="9"/>
  <c r="S279" i="9"/>
  <c r="U278" i="9"/>
  <c r="T278" i="9"/>
  <c r="S278" i="9"/>
  <c r="U277" i="9"/>
  <c r="T277" i="9"/>
  <c r="S277" i="9"/>
  <c r="U276" i="9"/>
  <c r="T276" i="9"/>
  <c r="S276" i="9"/>
  <c r="U275" i="9"/>
  <c r="T275" i="9"/>
  <c r="S275" i="9"/>
  <c r="U274" i="9"/>
  <c r="T274" i="9"/>
  <c r="S274" i="9"/>
  <c r="U273" i="9"/>
  <c r="T273" i="9"/>
  <c r="S273" i="9"/>
  <c r="U272" i="9"/>
  <c r="T272" i="9"/>
  <c r="S272" i="9"/>
  <c r="Q282" i="10"/>
  <c r="E282" i="10"/>
  <c r="U281" i="10"/>
  <c r="T281" i="10"/>
  <c r="S281" i="10"/>
  <c r="U280" i="10"/>
  <c r="T280" i="10"/>
  <c r="S280" i="10"/>
  <c r="U279" i="10"/>
  <c r="T279" i="10"/>
  <c r="S279" i="10"/>
  <c r="U278" i="10"/>
  <c r="T278" i="10"/>
  <c r="S278" i="10"/>
  <c r="U277" i="10"/>
  <c r="T277" i="10"/>
  <c r="S277" i="10"/>
  <c r="U276" i="10"/>
  <c r="T276" i="10"/>
  <c r="S276" i="10"/>
  <c r="U275" i="10"/>
  <c r="T275" i="10"/>
  <c r="S275" i="10"/>
  <c r="U274" i="10"/>
  <c r="T274" i="10"/>
  <c r="S274" i="10"/>
  <c r="U273" i="10"/>
  <c r="T273" i="10"/>
  <c r="S273" i="10"/>
  <c r="U272" i="10"/>
  <c r="T272" i="10"/>
  <c r="S272" i="10"/>
  <c r="Q282" i="11"/>
  <c r="E282" i="11"/>
  <c r="U281" i="11"/>
  <c r="T281" i="11"/>
  <c r="S281" i="11"/>
  <c r="U280" i="11"/>
  <c r="T280" i="11"/>
  <c r="S280" i="11"/>
  <c r="U279" i="11"/>
  <c r="T279" i="11"/>
  <c r="S279" i="11"/>
  <c r="U278" i="11"/>
  <c r="T278" i="11"/>
  <c r="S278" i="11"/>
  <c r="U277" i="11"/>
  <c r="T277" i="11"/>
  <c r="S277" i="11"/>
  <c r="U276" i="11"/>
  <c r="T276" i="11"/>
  <c r="S276" i="11"/>
  <c r="U275" i="11"/>
  <c r="T275" i="11"/>
  <c r="S275" i="11"/>
  <c r="U274" i="11"/>
  <c r="T274" i="11"/>
  <c r="S274" i="11"/>
  <c r="U273" i="11"/>
  <c r="T273" i="11"/>
  <c r="S273" i="11"/>
  <c r="U272" i="11"/>
  <c r="T272" i="11"/>
  <c r="S272" i="11"/>
  <c r="Q282" i="12"/>
  <c r="E282" i="12"/>
  <c r="U281" i="12"/>
  <c r="T281" i="12"/>
  <c r="S281" i="12"/>
  <c r="U280" i="12"/>
  <c r="T280" i="12"/>
  <c r="S280" i="12"/>
  <c r="U279" i="12"/>
  <c r="T279" i="12"/>
  <c r="S279" i="12"/>
  <c r="U278" i="12"/>
  <c r="T278" i="12"/>
  <c r="S278" i="12"/>
  <c r="U277" i="12"/>
  <c r="T277" i="12"/>
  <c r="S277" i="12"/>
  <c r="U276" i="12"/>
  <c r="T276" i="12"/>
  <c r="S276" i="12"/>
  <c r="U275" i="12"/>
  <c r="T275" i="12"/>
  <c r="S275" i="12"/>
  <c r="U274" i="12"/>
  <c r="T274" i="12"/>
  <c r="S274" i="12"/>
  <c r="U273" i="12"/>
  <c r="T273" i="12"/>
  <c r="S273" i="12"/>
  <c r="U272" i="12"/>
  <c r="T272" i="12"/>
  <c r="S272" i="12"/>
  <c r="Q282" i="13"/>
  <c r="E282" i="13"/>
  <c r="U281" i="13"/>
  <c r="T281" i="13"/>
  <c r="S281" i="13"/>
  <c r="U280" i="13"/>
  <c r="T280" i="13"/>
  <c r="S280" i="13"/>
  <c r="U279" i="13"/>
  <c r="T279" i="13"/>
  <c r="S279" i="13"/>
  <c r="U278" i="13"/>
  <c r="T278" i="13"/>
  <c r="S278" i="13"/>
  <c r="U277" i="13"/>
  <c r="T277" i="13"/>
  <c r="S277" i="13"/>
  <c r="U276" i="13"/>
  <c r="T276" i="13"/>
  <c r="S276" i="13"/>
  <c r="U275" i="13"/>
  <c r="T275" i="13"/>
  <c r="S275" i="13"/>
  <c r="U274" i="13"/>
  <c r="T274" i="13"/>
  <c r="S274" i="13"/>
  <c r="U273" i="13"/>
  <c r="T273" i="13"/>
  <c r="S273" i="13"/>
  <c r="U272" i="13"/>
  <c r="T272" i="13"/>
  <c r="S272" i="13"/>
  <c r="Q282" i="14"/>
  <c r="E282" i="14"/>
  <c r="U281" i="14"/>
  <c r="T281" i="14"/>
  <c r="S281" i="14"/>
  <c r="U280" i="14"/>
  <c r="T280" i="14"/>
  <c r="S280" i="14"/>
  <c r="U279" i="14"/>
  <c r="T279" i="14"/>
  <c r="S279" i="14"/>
  <c r="U278" i="14"/>
  <c r="T278" i="14"/>
  <c r="S278" i="14"/>
  <c r="U277" i="14"/>
  <c r="T277" i="14"/>
  <c r="S277" i="14"/>
  <c r="U276" i="14"/>
  <c r="T276" i="14"/>
  <c r="S276" i="14"/>
  <c r="U275" i="14"/>
  <c r="T275" i="14"/>
  <c r="S275" i="14"/>
  <c r="U274" i="14"/>
  <c r="T274" i="14"/>
  <c r="S274" i="14"/>
  <c r="U273" i="14"/>
  <c r="T273" i="14"/>
  <c r="S273" i="14"/>
  <c r="U272" i="14"/>
  <c r="T272" i="14"/>
  <c r="S272" i="14"/>
  <c r="Q271" i="15"/>
  <c r="E271" i="15"/>
  <c r="U270" i="15"/>
  <c r="T270" i="15"/>
  <c r="S270" i="15"/>
  <c r="U269" i="15"/>
  <c r="T269" i="15"/>
  <c r="S269" i="15"/>
  <c r="U268" i="15"/>
  <c r="T268" i="15"/>
  <c r="S268" i="15"/>
  <c r="N268" i="15" s="1"/>
  <c r="U267" i="15"/>
  <c r="T267" i="15"/>
  <c r="S267" i="15"/>
  <c r="U266" i="15"/>
  <c r="T266" i="15"/>
  <c r="S266" i="15"/>
  <c r="U265" i="15"/>
  <c r="T265" i="15"/>
  <c r="S265" i="15"/>
  <c r="U264" i="15"/>
  <c r="T264" i="15"/>
  <c r="S264" i="15"/>
  <c r="U263" i="15"/>
  <c r="T263" i="15"/>
  <c r="S263" i="15"/>
  <c r="U262" i="15"/>
  <c r="T262" i="15"/>
  <c r="S262" i="15"/>
  <c r="U261" i="15"/>
  <c r="T261" i="15"/>
  <c r="S261" i="15"/>
  <c r="Q271" i="16"/>
  <c r="E271" i="16"/>
  <c r="U270" i="16"/>
  <c r="T270" i="16"/>
  <c r="S270" i="16"/>
  <c r="U269" i="16"/>
  <c r="T269" i="16"/>
  <c r="S269" i="16"/>
  <c r="U268" i="16"/>
  <c r="T268" i="16"/>
  <c r="S268" i="16"/>
  <c r="U267" i="16"/>
  <c r="T267" i="16"/>
  <c r="S267" i="16"/>
  <c r="U266" i="16"/>
  <c r="T266" i="16"/>
  <c r="S266" i="16"/>
  <c r="U265" i="16"/>
  <c r="T265" i="16"/>
  <c r="S265" i="16"/>
  <c r="U264" i="16"/>
  <c r="T264" i="16"/>
  <c r="S264" i="16"/>
  <c r="U263" i="16"/>
  <c r="T263" i="16"/>
  <c r="S263" i="16"/>
  <c r="U262" i="16"/>
  <c r="T262" i="16"/>
  <c r="S262" i="16"/>
  <c r="U261" i="16"/>
  <c r="T261" i="16"/>
  <c r="S261" i="16"/>
  <c r="Q271" i="2"/>
  <c r="E271" i="2"/>
  <c r="U270" i="2"/>
  <c r="T270" i="2"/>
  <c r="S270" i="2"/>
  <c r="U269" i="2"/>
  <c r="T269" i="2"/>
  <c r="S269" i="2"/>
  <c r="U268" i="2"/>
  <c r="T268" i="2"/>
  <c r="S268" i="2"/>
  <c r="U267" i="2"/>
  <c r="T267" i="2"/>
  <c r="S267" i="2"/>
  <c r="U266" i="2"/>
  <c r="T266" i="2"/>
  <c r="S266" i="2"/>
  <c r="U265" i="2"/>
  <c r="T265" i="2"/>
  <c r="S265" i="2"/>
  <c r="U264" i="2"/>
  <c r="T264" i="2"/>
  <c r="S264" i="2"/>
  <c r="U263" i="2"/>
  <c r="T263" i="2"/>
  <c r="S263" i="2"/>
  <c r="U262" i="2"/>
  <c r="T262" i="2"/>
  <c r="S262" i="2"/>
  <c r="U261" i="2"/>
  <c r="T261" i="2"/>
  <c r="S261" i="2"/>
  <c r="Q271" i="6"/>
  <c r="E271" i="6"/>
  <c r="U270" i="6"/>
  <c r="T270" i="6"/>
  <c r="S270" i="6"/>
  <c r="U269" i="6"/>
  <c r="T269" i="6"/>
  <c r="S269" i="6"/>
  <c r="U268" i="6"/>
  <c r="T268" i="6"/>
  <c r="S268" i="6"/>
  <c r="U267" i="6"/>
  <c r="T267" i="6"/>
  <c r="S267" i="6"/>
  <c r="U266" i="6"/>
  <c r="T266" i="6"/>
  <c r="S266" i="6"/>
  <c r="U265" i="6"/>
  <c r="T265" i="6"/>
  <c r="S265" i="6"/>
  <c r="U264" i="6"/>
  <c r="T264" i="6"/>
  <c r="S264" i="6"/>
  <c r="U263" i="6"/>
  <c r="T263" i="6"/>
  <c r="S263" i="6"/>
  <c r="U262" i="6"/>
  <c r="T262" i="6"/>
  <c r="S262" i="6"/>
  <c r="U261" i="6"/>
  <c r="T261" i="6"/>
  <c r="S261" i="6"/>
  <c r="Q271" i="7"/>
  <c r="E271" i="7"/>
  <c r="U270" i="7"/>
  <c r="T270" i="7"/>
  <c r="S270" i="7"/>
  <c r="U269" i="7"/>
  <c r="T269" i="7"/>
  <c r="S269" i="7"/>
  <c r="U268" i="7"/>
  <c r="T268" i="7"/>
  <c r="S268" i="7"/>
  <c r="U267" i="7"/>
  <c r="T267" i="7"/>
  <c r="S267" i="7"/>
  <c r="U266" i="7"/>
  <c r="T266" i="7"/>
  <c r="S266" i="7"/>
  <c r="U265" i="7"/>
  <c r="T265" i="7"/>
  <c r="S265" i="7"/>
  <c r="U264" i="7"/>
  <c r="T264" i="7"/>
  <c r="S264" i="7"/>
  <c r="U263" i="7"/>
  <c r="T263" i="7"/>
  <c r="S263" i="7"/>
  <c r="U262" i="7"/>
  <c r="T262" i="7"/>
  <c r="S262" i="7"/>
  <c r="U261" i="7"/>
  <c r="T261" i="7"/>
  <c r="S261" i="7"/>
  <c r="Q271" i="8"/>
  <c r="E271" i="8"/>
  <c r="U270" i="8"/>
  <c r="T270" i="8"/>
  <c r="S270" i="8"/>
  <c r="U269" i="8"/>
  <c r="T269" i="8"/>
  <c r="S269" i="8"/>
  <c r="U268" i="8"/>
  <c r="T268" i="8"/>
  <c r="S268" i="8"/>
  <c r="U267" i="8"/>
  <c r="T267" i="8"/>
  <c r="S267" i="8"/>
  <c r="U266" i="8"/>
  <c r="T266" i="8"/>
  <c r="S266" i="8"/>
  <c r="U265" i="8"/>
  <c r="T265" i="8"/>
  <c r="S265" i="8"/>
  <c r="U264" i="8"/>
  <c r="T264" i="8"/>
  <c r="S264" i="8"/>
  <c r="U263" i="8"/>
  <c r="T263" i="8"/>
  <c r="S263" i="8"/>
  <c r="U262" i="8"/>
  <c r="T262" i="8"/>
  <c r="S262" i="8"/>
  <c r="U261" i="8"/>
  <c r="T261" i="8"/>
  <c r="S261" i="8"/>
  <c r="Q271" i="9"/>
  <c r="E271" i="9"/>
  <c r="U270" i="9"/>
  <c r="T270" i="9"/>
  <c r="S270" i="9"/>
  <c r="U269" i="9"/>
  <c r="T269" i="9"/>
  <c r="S269" i="9"/>
  <c r="U268" i="9"/>
  <c r="T268" i="9"/>
  <c r="S268" i="9"/>
  <c r="U267" i="9"/>
  <c r="T267" i="9"/>
  <c r="S267" i="9"/>
  <c r="U266" i="9"/>
  <c r="T266" i="9"/>
  <c r="S266" i="9"/>
  <c r="U265" i="9"/>
  <c r="T265" i="9"/>
  <c r="S265" i="9"/>
  <c r="U264" i="9"/>
  <c r="T264" i="9"/>
  <c r="S264" i="9"/>
  <c r="U263" i="9"/>
  <c r="T263" i="9"/>
  <c r="S263" i="9"/>
  <c r="U262" i="9"/>
  <c r="T262" i="9"/>
  <c r="S262" i="9"/>
  <c r="U261" i="9"/>
  <c r="T261" i="9"/>
  <c r="S261" i="9"/>
  <c r="Q271" i="10"/>
  <c r="E271" i="10"/>
  <c r="U270" i="10"/>
  <c r="T270" i="10"/>
  <c r="S270" i="10"/>
  <c r="U269" i="10"/>
  <c r="T269" i="10"/>
  <c r="S269" i="10"/>
  <c r="U268" i="10"/>
  <c r="T268" i="10"/>
  <c r="S268" i="10"/>
  <c r="U267" i="10"/>
  <c r="T267" i="10"/>
  <c r="S267" i="10"/>
  <c r="U266" i="10"/>
  <c r="T266" i="10"/>
  <c r="S266" i="10"/>
  <c r="U265" i="10"/>
  <c r="T265" i="10"/>
  <c r="S265" i="10"/>
  <c r="U264" i="10"/>
  <c r="T264" i="10"/>
  <c r="S264" i="10"/>
  <c r="U263" i="10"/>
  <c r="T263" i="10"/>
  <c r="S263" i="10"/>
  <c r="U262" i="10"/>
  <c r="T262" i="10"/>
  <c r="S262" i="10"/>
  <c r="U261" i="10"/>
  <c r="T261" i="10"/>
  <c r="S261" i="10"/>
  <c r="Q271" i="11"/>
  <c r="E271" i="11"/>
  <c r="U270" i="11"/>
  <c r="T270" i="11"/>
  <c r="S270" i="11"/>
  <c r="U269" i="11"/>
  <c r="T269" i="11"/>
  <c r="S269" i="11"/>
  <c r="U268" i="11"/>
  <c r="T268" i="11"/>
  <c r="S268" i="11"/>
  <c r="U267" i="11"/>
  <c r="T267" i="11"/>
  <c r="S267" i="11"/>
  <c r="U266" i="11"/>
  <c r="T266" i="11"/>
  <c r="S266" i="11"/>
  <c r="U265" i="11"/>
  <c r="T265" i="11"/>
  <c r="S265" i="11"/>
  <c r="U264" i="11"/>
  <c r="T264" i="11"/>
  <c r="S264" i="11"/>
  <c r="U263" i="11"/>
  <c r="T263" i="11"/>
  <c r="S263" i="11"/>
  <c r="U262" i="11"/>
  <c r="T262" i="11"/>
  <c r="S262" i="11"/>
  <c r="U261" i="11"/>
  <c r="T261" i="11"/>
  <c r="S261" i="11"/>
  <c r="Q271" i="12"/>
  <c r="E271" i="12"/>
  <c r="U270" i="12"/>
  <c r="T270" i="12"/>
  <c r="S270" i="12"/>
  <c r="U269" i="12"/>
  <c r="T269" i="12"/>
  <c r="S269" i="12"/>
  <c r="U268" i="12"/>
  <c r="T268" i="12"/>
  <c r="S268" i="12"/>
  <c r="U267" i="12"/>
  <c r="T267" i="12"/>
  <c r="S267" i="12"/>
  <c r="U266" i="12"/>
  <c r="T266" i="12"/>
  <c r="S266" i="12"/>
  <c r="U265" i="12"/>
  <c r="T265" i="12"/>
  <c r="S265" i="12"/>
  <c r="U264" i="12"/>
  <c r="T264" i="12"/>
  <c r="S264" i="12"/>
  <c r="U263" i="12"/>
  <c r="T263" i="12"/>
  <c r="S263" i="12"/>
  <c r="U262" i="12"/>
  <c r="T262" i="12"/>
  <c r="S262" i="12"/>
  <c r="U261" i="12"/>
  <c r="T261" i="12"/>
  <c r="S261" i="12"/>
  <c r="Q271" i="13"/>
  <c r="E271" i="13"/>
  <c r="U270" i="13"/>
  <c r="T270" i="13"/>
  <c r="S270" i="13"/>
  <c r="U269" i="13"/>
  <c r="T269" i="13"/>
  <c r="S269" i="13"/>
  <c r="U268" i="13"/>
  <c r="T268" i="13"/>
  <c r="S268" i="13"/>
  <c r="U267" i="13"/>
  <c r="T267" i="13"/>
  <c r="S267" i="13"/>
  <c r="U266" i="13"/>
  <c r="T266" i="13"/>
  <c r="S266" i="13"/>
  <c r="U265" i="13"/>
  <c r="T265" i="13"/>
  <c r="S265" i="13"/>
  <c r="U264" i="13"/>
  <c r="T264" i="13"/>
  <c r="S264" i="13"/>
  <c r="U263" i="13"/>
  <c r="T263" i="13"/>
  <c r="S263" i="13"/>
  <c r="U262" i="13"/>
  <c r="T262" i="13"/>
  <c r="S262" i="13"/>
  <c r="U261" i="13"/>
  <c r="T261" i="13"/>
  <c r="S261" i="13"/>
  <c r="Q271" i="14"/>
  <c r="E271" i="14"/>
  <c r="U270" i="14"/>
  <c r="T270" i="14"/>
  <c r="S270" i="14"/>
  <c r="U269" i="14"/>
  <c r="T269" i="14"/>
  <c r="S269" i="14"/>
  <c r="U268" i="14"/>
  <c r="T268" i="14"/>
  <c r="S268" i="14"/>
  <c r="U267" i="14"/>
  <c r="T267" i="14"/>
  <c r="S267" i="14"/>
  <c r="U266" i="14"/>
  <c r="T266" i="14"/>
  <c r="S266" i="14"/>
  <c r="U265" i="14"/>
  <c r="T265" i="14"/>
  <c r="S265" i="14"/>
  <c r="U264" i="14"/>
  <c r="T264" i="14"/>
  <c r="S264" i="14"/>
  <c r="U263" i="14"/>
  <c r="T263" i="14"/>
  <c r="S263" i="14"/>
  <c r="U262" i="14"/>
  <c r="T262" i="14"/>
  <c r="S262" i="14"/>
  <c r="U261" i="14"/>
  <c r="T261" i="14"/>
  <c r="S261" i="14"/>
  <c r="Q260" i="15"/>
  <c r="E260" i="15"/>
  <c r="U259" i="15"/>
  <c r="T259" i="15"/>
  <c r="S259" i="15"/>
  <c r="U258" i="15"/>
  <c r="T258" i="15"/>
  <c r="S258" i="15"/>
  <c r="U257" i="15"/>
  <c r="T257" i="15"/>
  <c r="S257" i="15"/>
  <c r="N257" i="15" s="1"/>
  <c r="U256" i="15"/>
  <c r="T256" i="15"/>
  <c r="S256" i="15"/>
  <c r="U255" i="15"/>
  <c r="T255" i="15"/>
  <c r="S255" i="15"/>
  <c r="N255" i="15" s="1"/>
  <c r="U254" i="15"/>
  <c r="T254" i="15"/>
  <c r="S254" i="15"/>
  <c r="U253" i="15"/>
  <c r="T253" i="15"/>
  <c r="S253" i="15"/>
  <c r="U252" i="15"/>
  <c r="T252" i="15"/>
  <c r="S252" i="15"/>
  <c r="U251" i="15"/>
  <c r="T251" i="15"/>
  <c r="S251" i="15"/>
  <c r="U250" i="15"/>
  <c r="T250" i="15"/>
  <c r="S250" i="15"/>
  <c r="N250" i="15" s="1"/>
  <c r="Q260" i="16"/>
  <c r="E260" i="16"/>
  <c r="U259" i="16"/>
  <c r="T259" i="16"/>
  <c r="S259" i="16"/>
  <c r="U258" i="16"/>
  <c r="T258" i="16"/>
  <c r="S258" i="16"/>
  <c r="U257" i="16"/>
  <c r="T257" i="16"/>
  <c r="S257" i="16"/>
  <c r="U256" i="16"/>
  <c r="T256" i="16"/>
  <c r="S256" i="16"/>
  <c r="U255" i="16"/>
  <c r="T255" i="16"/>
  <c r="S255" i="16"/>
  <c r="U254" i="16"/>
  <c r="T254" i="16"/>
  <c r="S254" i="16"/>
  <c r="U253" i="16"/>
  <c r="T253" i="16"/>
  <c r="S253" i="16"/>
  <c r="U252" i="16"/>
  <c r="T252" i="16"/>
  <c r="S252" i="16"/>
  <c r="U251" i="16"/>
  <c r="T251" i="16"/>
  <c r="S251" i="16"/>
  <c r="U250" i="16"/>
  <c r="T250" i="16"/>
  <c r="S250" i="16"/>
  <c r="Q260" i="2"/>
  <c r="E260" i="2"/>
  <c r="U259" i="2"/>
  <c r="T259" i="2"/>
  <c r="S259" i="2"/>
  <c r="U258" i="2"/>
  <c r="T258" i="2"/>
  <c r="S258" i="2"/>
  <c r="U257" i="2"/>
  <c r="T257" i="2"/>
  <c r="S257" i="2"/>
  <c r="U256" i="2"/>
  <c r="T256" i="2"/>
  <c r="S256" i="2"/>
  <c r="U255" i="2"/>
  <c r="T255" i="2"/>
  <c r="S255" i="2"/>
  <c r="U254" i="2"/>
  <c r="T254" i="2"/>
  <c r="S254" i="2"/>
  <c r="U253" i="2"/>
  <c r="T253" i="2"/>
  <c r="S253" i="2"/>
  <c r="U252" i="2"/>
  <c r="T252" i="2"/>
  <c r="S252" i="2"/>
  <c r="U251" i="2"/>
  <c r="T251" i="2"/>
  <c r="S251" i="2"/>
  <c r="U250" i="2"/>
  <c r="T250" i="2"/>
  <c r="S250" i="2"/>
  <c r="Q260" i="6"/>
  <c r="E260" i="6"/>
  <c r="U259" i="6"/>
  <c r="T259" i="6"/>
  <c r="S259" i="6"/>
  <c r="U258" i="6"/>
  <c r="T258" i="6"/>
  <c r="S258" i="6"/>
  <c r="U257" i="6"/>
  <c r="T257" i="6"/>
  <c r="S257" i="6"/>
  <c r="U256" i="6"/>
  <c r="T256" i="6"/>
  <c r="S256" i="6"/>
  <c r="U255" i="6"/>
  <c r="T255" i="6"/>
  <c r="S255" i="6"/>
  <c r="U254" i="6"/>
  <c r="T254" i="6"/>
  <c r="S254" i="6"/>
  <c r="U253" i="6"/>
  <c r="T253" i="6"/>
  <c r="S253" i="6"/>
  <c r="U252" i="6"/>
  <c r="T252" i="6"/>
  <c r="S252" i="6"/>
  <c r="U251" i="6"/>
  <c r="T251" i="6"/>
  <c r="S251" i="6"/>
  <c r="U250" i="6"/>
  <c r="T250" i="6"/>
  <c r="S250" i="6"/>
  <c r="Q260" i="7"/>
  <c r="E260" i="7"/>
  <c r="U259" i="7"/>
  <c r="T259" i="7"/>
  <c r="S259" i="7"/>
  <c r="U258" i="7"/>
  <c r="T258" i="7"/>
  <c r="S258" i="7"/>
  <c r="U257" i="7"/>
  <c r="T257" i="7"/>
  <c r="S257" i="7"/>
  <c r="U256" i="7"/>
  <c r="T256" i="7"/>
  <c r="S256" i="7"/>
  <c r="U255" i="7"/>
  <c r="T255" i="7"/>
  <c r="S255" i="7"/>
  <c r="U254" i="7"/>
  <c r="T254" i="7"/>
  <c r="S254" i="7"/>
  <c r="U253" i="7"/>
  <c r="T253" i="7"/>
  <c r="S253" i="7"/>
  <c r="U252" i="7"/>
  <c r="T252" i="7"/>
  <c r="S252" i="7"/>
  <c r="U251" i="7"/>
  <c r="T251" i="7"/>
  <c r="S251" i="7"/>
  <c r="U250" i="7"/>
  <c r="T250" i="7"/>
  <c r="S250" i="7"/>
  <c r="Q260" i="8"/>
  <c r="E260" i="8"/>
  <c r="U259" i="8"/>
  <c r="T259" i="8"/>
  <c r="S259" i="8"/>
  <c r="U258" i="8"/>
  <c r="T258" i="8"/>
  <c r="S258" i="8"/>
  <c r="U257" i="8"/>
  <c r="T257" i="8"/>
  <c r="S257" i="8"/>
  <c r="U256" i="8"/>
  <c r="T256" i="8"/>
  <c r="S256" i="8"/>
  <c r="U255" i="8"/>
  <c r="T255" i="8"/>
  <c r="S255" i="8"/>
  <c r="U254" i="8"/>
  <c r="T254" i="8"/>
  <c r="S254" i="8"/>
  <c r="U253" i="8"/>
  <c r="T253" i="8"/>
  <c r="S253" i="8"/>
  <c r="U252" i="8"/>
  <c r="T252" i="8"/>
  <c r="S252" i="8"/>
  <c r="U251" i="8"/>
  <c r="T251" i="8"/>
  <c r="S251" i="8"/>
  <c r="U250" i="8"/>
  <c r="T250" i="8"/>
  <c r="S250" i="8"/>
  <c r="Q260" i="9"/>
  <c r="E260" i="9"/>
  <c r="U259" i="9"/>
  <c r="T259" i="9"/>
  <c r="S259" i="9"/>
  <c r="U258" i="9"/>
  <c r="T258" i="9"/>
  <c r="S258" i="9"/>
  <c r="U257" i="9"/>
  <c r="T257" i="9"/>
  <c r="S257" i="9"/>
  <c r="U256" i="9"/>
  <c r="T256" i="9"/>
  <c r="S256" i="9"/>
  <c r="U255" i="9"/>
  <c r="T255" i="9"/>
  <c r="S255" i="9"/>
  <c r="U254" i="9"/>
  <c r="T254" i="9"/>
  <c r="S254" i="9"/>
  <c r="U253" i="9"/>
  <c r="T253" i="9"/>
  <c r="S253" i="9"/>
  <c r="U252" i="9"/>
  <c r="T252" i="9"/>
  <c r="S252" i="9"/>
  <c r="U251" i="9"/>
  <c r="T251" i="9"/>
  <c r="S251" i="9"/>
  <c r="U250" i="9"/>
  <c r="T250" i="9"/>
  <c r="S250" i="9"/>
  <c r="Q260" i="10"/>
  <c r="E260" i="10"/>
  <c r="U259" i="10"/>
  <c r="T259" i="10"/>
  <c r="S259" i="10"/>
  <c r="U258" i="10"/>
  <c r="T258" i="10"/>
  <c r="S258" i="10"/>
  <c r="U257" i="10"/>
  <c r="T257" i="10"/>
  <c r="S257" i="10"/>
  <c r="U256" i="10"/>
  <c r="T256" i="10"/>
  <c r="S256" i="10"/>
  <c r="U255" i="10"/>
  <c r="T255" i="10"/>
  <c r="S255" i="10"/>
  <c r="U254" i="10"/>
  <c r="T254" i="10"/>
  <c r="S254" i="10"/>
  <c r="U253" i="10"/>
  <c r="T253" i="10"/>
  <c r="S253" i="10"/>
  <c r="U252" i="10"/>
  <c r="T252" i="10"/>
  <c r="S252" i="10"/>
  <c r="U251" i="10"/>
  <c r="T251" i="10"/>
  <c r="S251" i="10"/>
  <c r="U250" i="10"/>
  <c r="T250" i="10"/>
  <c r="S250" i="10"/>
  <c r="Q260" i="11"/>
  <c r="E260" i="11"/>
  <c r="U259" i="11"/>
  <c r="T259" i="11"/>
  <c r="S259" i="11"/>
  <c r="U258" i="11"/>
  <c r="T258" i="11"/>
  <c r="S258" i="11"/>
  <c r="U257" i="11"/>
  <c r="T257" i="11"/>
  <c r="S257" i="11"/>
  <c r="U256" i="11"/>
  <c r="T256" i="11"/>
  <c r="S256" i="11"/>
  <c r="U255" i="11"/>
  <c r="T255" i="11"/>
  <c r="S255" i="11"/>
  <c r="U254" i="11"/>
  <c r="T254" i="11"/>
  <c r="S254" i="11"/>
  <c r="U253" i="11"/>
  <c r="T253" i="11"/>
  <c r="S253" i="11"/>
  <c r="U252" i="11"/>
  <c r="T252" i="11"/>
  <c r="S252" i="11"/>
  <c r="U251" i="11"/>
  <c r="T251" i="11"/>
  <c r="S251" i="11"/>
  <c r="U250" i="11"/>
  <c r="T250" i="11"/>
  <c r="S250" i="11"/>
  <c r="Q260" i="12"/>
  <c r="E260" i="12"/>
  <c r="U259" i="12"/>
  <c r="T259" i="12"/>
  <c r="S259" i="12"/>
  <c r="U258" i="12"/>
  <c r="T258" i="12"/>
  <c r="S258" i="12"/>
  <c r="U257" i="12"/>
  <c r="T257" i="12"/>
  <c r="S257" i="12"/>
  <c r="U256" i="12"/>
  <c r="T256" i="12"/>
  <c r="S256" i="12"/>
  <c r="U255" i="12"/>
  <c r="T255" i="12"/>
  <c r="S255" i="12"/>
  <c r="U254" i="12"/>
  <c r="T254" i="12"/>
  <c r="S254" i="12"/>
  <c r="U253" i="12"/>
  <c r="T253" i="12"/>
  <c r="S253" i="12"/>
  <c r="U252" i="12"/>
  <c r="T252" i="12"/>
  <c r="S252" i="12"/>
  <c r="U251" i="12"/>
  <c r="T251" i="12"/>
  <c r="S251" i="12"/>
  <c r="U250" i="12"/>
  <c r="T250" i="12"/>
  <c r="S250" i="12"/>
  <c r="Q260" i="13"/>
  <c r="E260" i="13"/>
  <c r="U259" i="13"/>
  <c r="T259" i="13"/>
  <c r="S259" i="13"/>
  <c r="U258" i="13"/>
  <c r="T258" i="13"/>
  <c r="S258" i="13"/>
  <c r="U257" i="13"/>
  <c r="T257" i="13"/>
  <c r="S257" i="13"/>
  <c r="U256" i="13"/>
  <c r="T256" i="13"/>
  <c r="S256" i="13"/>
  <c r="U255" i="13"/>
  <c r="T255" i="13"/>
  <c r="S255" i="13"/>
  <c r="U254" i="13"/>
  <c r="T254" i="13"/>
  <c r="S254" i="13"/>
  <c r="U253" i="13"/>
  <c r="T253" i="13"/>
  <c r="S253" i="13"/>
  <c r="U252" i="13"/>
  <c r="T252" i="13"/>
  <c r="S252" i="13"/>
  <c r="U251" i="13"/>
  <c r="T251" i="13"/>
  <c r="S251" i="13"/>
  <c r="U250" i="13"/>
  <c r="T250" i="13"/>
  <c r="S250" i="13"/>
  <c r="Q260" i="14"/>
  <c r="E260" i="14"/>
  <c r="U259" i="14"/>
  <c r="T259" i="14"/>
  <c r="S259" i="14"/>
  <c r="U258" i="14"/>
  <c r="T258" i="14"/>
  <c r="S258" i="14"/>
  <c r="U257" i="14"/>
  <c r="T257" i="14"/>
  <c r="S257" i="14"/>
  <c r="U256" i="14"/>
  <c r="T256" i="14"/>
  <c r="S256" i="14"/>
  <c r="U255" i="14"/>
  <c r="T255" i="14"/>
  <c r="S255" i="14"/>
  <c r="N255" i="14" s="1"/>
  <c r="U254" i="14"/>
  <c r="T254" i="14"/>
  <c r="S254" i="14"/>
  <c r="U253" i="14"/>
  <c r="T253" i="14"/>
  <c r="S253" i="14"/>
  <c r="U252" i="14"/>
  <c r="T252" i="14"/>
  <c r="S252" i="14"/>
  <c r="U251" i="14"/>
  <c r="T251" i="14"/>
  <c r="S251" i="14"/>
  <c r="U250" i="14"/>
  <c r="T250" i="14"/>
  <c r="S250" i="14"/>
  <c r="Q249" i="15"/>
  <c r="E249" i="15"/>
  <c r="U248" i="15"/>
  <c r="T248" i="15"/>
  <c r="S248" i="15"/>
  <c r="N248" i="15" s="1"/>
  <c r="U247" i="15"/>
  <c r="T247" i="15"/>
  <c r="S247" i="15"/>
  <c r="N247" i="15" s="1"/>
  <c r="U246" i="15"/>
  <c r="T246" i="15"/>
  <c r="S246" i="15"/>
  <c r="N246" i="15" s="1"/>
  <c r="U245" i="15"/>
  <c r="T245" i="15"/>
  <c r="S245" i="15"/>
  <c r="U244" i="15"/>
  <c r="T244" i="15"/>
  <c r="S244" i="15"/>
  <c r="N244" i="15" s="1"/>
  <c r="U243" i="15"/>
  <c r="T243" i="15"/>
  <c r="S243" i="15"/>
  <c r="U242" i="15"/>
  <c r="T242" i="15"/>
  <c r="S242" i="15"/>
  <c r="U241" i="15"/>
  <c r="T241" i="15"/>
  <c r="S241" i="15"/>
  <c r="U240" i="15"/>
  <c r="T240" i="15"/>
  <c r="S240" i="15"/>
  <c r="U239" i="15"/>
  <c r="T239" i="15"/>
  <c r="S239" i="15"/>
  <c r="Q249" i="16"/>
  <c r="E249" i="16"/>
  <c r="U248" i="16"/>
  <c r="T248" i="16"/>
  <c r="S248" i="16"/>
  <c r="U247" i="16"/>
  <c r="T247" i="16"/>
  <c r="S247" i="16"/>
  <c r="U246" i="16"/>
  <c r="T246" i="16"/>
  <c r="S246" i="16"/>
  <c r="U245" i="16"/>
  <c r="T245" i="16"/>
  <c r="S245" i="16"/>
  <c r="U244" i="16"/>
  <c r="T244" i="16"/>
  <c r="S244" i="16"/>
  <c r="U243" i="16"/>
  <c r="T243" i="16"/>
  <c r="S243" i="16"/>
  <c r="U242" i="16"/>
  <c r="T242" i="16"/>
  <c r="S242" i="16"/>
  <c r="U241" i="16"/>
  <c r="T241" i="16"/>
  <c r="S241" i="16"/>
  <c r="U240" i="16"/>
  <c r="T240" i="16"/>
  <c r="S240" i="16"/>
  <c r="U239" i="16"/>
  <c r="T239" i="16"/>
  <c r="S239" i="16"/>
  <c r="Q249" i="2"/>
  <c r="E249" i="2"/>
  <c r="U248" i="2"/>
  <c r="T248" i="2"/>
  <c r="S248" i="2"/>
  <c r="U247" i="2"/>
  <c r="T247" i="2"/>
  <c r="S247" i="2"/>
  <c r="U246" i="2"/>
  <c r="T246" i="2"/>
  <c r="S246" i="2"/>
  <c r="U245" i="2"/>
  <c r="T245" i="2"/>
  <c r="S245" i="2"/>
  <c r="U244" i="2"/>
  <c r="T244" i="2"/>
  <c r="S244" i="2"/>
  <c r="N244" i="2" s="1"/>
  <c r="U243" i="2"/>
  <c r="T243" i="2"/>
  <c r="S243" i="2"/>
  <c r="U242" i="2"/>
  <c r="T242" i="2"/>
  <c r="S242" i="2"/>
  <c r="U241" i="2"/>
  <c r="T241" i="2"/>
  <c r="S241" i="2"/>
  <c r="U240" i="2"/>
  <c r="T240" i="2"/>
  <c r="S240" i="2"/>
  <c r="U239" i="2"/>
  <c r="T239" i="2"/>
  <c r="S239" i="2"/>
  <c r="Q249" i="6"/>
  <c r="E249" i="6"/>
  <c r="U248" i="6"/>
  <c r="T248" i="6"/>
  <c r="S248" i="6"/>
  <c r="U247" i="6"/>
  <c r="T247" i="6"/>
  <c r="S247" i="6"/>
  <c r="U246" i="6"/>
  <c r="T246" i="6"/>
  <c r="S246" i="6"/>
  <c r="U245" i="6"/>
  <c r="T245" i="6"/>
  <c r="S245" i="6"/>
  <c r="U244" i="6"/>
  <c r="T244" i="6"/>
  <c r="S244" i="6"/>
  <c r="U243" i="6"/>
  <c r="T243" i="6"/>
  <c r="S243" i="6"/>
  <c r="U242" i="6"/>
  <c r="T242" i="6"/>
  <c r="S242" i="6"/>
  <c r="U241" i="6"/>
  <c r="T241" i="6"/>
  <c r="S241" i="6"/>
  <c r="U240" i="6"/>
  <c r="T240" i="6"/>
  <c r="S240" i="6"/>
  <c r="U239" i="6"/>
  <c r="T239" i="6"/>
  <c r="S239" i="6"/>
  <c r="Q249" i="7"/>
  <c r="E249" i="7"/>
  <c r="U248" i="7"/>
  <c r="T248" i="7"/>
  <c r="S248" i="7"/>
  <c r="N248" i="7" s="1"/>
  <c r="U247" i="7"/>
  <c r="T247" i="7"/>
  <c r="S247" i="7"/>
  <c r="U246" i="7"/>
  <c r="T246" i="7"/>
  <c r="S246" i="7"/>
  <c r="U245" i="7"/>
  <c r="T245" i="7"/>
  <c r="S245" i="7"/>
  <c r="U244" i="7"/>
  <c r="T244" i="7"/>
  <c r="S244" i="7"/>
  <c r="U243" i="7"/>
  <c r="T243" i="7"/>
  <c r="S243" i="7"/>
  <c r="U242" i="7"/>
  <c r="T242" i="7"/>
  <c r="S242" i="7"/>
  <c r="U241" i="7"/>
  <c r="T241" i="7"/>
  <c r="S241" i="7"/>
  <c r="U240" i="7"/>
  <c r="T240" i="7"/>
  <c r="S240" i="7"/>
  <c r="N240" i="7" s="1"/>
  <c r="U239" i="7"/>
  <c r="T239" i="7"/>
  <c r="S239" i="7"/>
  <c r="Q249" i="8"/>
  <c r="E249" i="8"/>
  <c r="U248" i="8"/>
  <c r="T248" i="8"/>
  <c r="S248" i="8"/>
  <c r="U247" i="8"/>
  <c r="T247" i="8"/>
  <c r="S247" i="8"/>
  <c r="U246" i="8"/>
  <c r="T246" i="8"/>
  <c r="S246" i="8"/>
  <c r="U245" i="8"/>
  <c r="T245" i="8"/>
  <c r="S245" i="8"/>
  <c r="U244" i="8"/>
  <c r="T244" i="8"/>
  <c r="S244" i="8"/>
  <c r="U243" i="8"/>
  <c r="T243" i="8"/>
  <c r="S243" i="8"/>
  <c r="U242" i="8"/>
  <c r="T242" i="8"/>
  <c r="S242" i="8"/>
  <c r="U241" i="8"/>
  <c r="T241" i="8"/>
  <c r="S241" i="8"/>
  <c r="U240" i="8"/>
  <c r="T240" i="8"/>
  <c r="S240" i="8"/>
  <c r="U239" i="8"/>
  <c r="T239" i="8"/>
  <c r="S239" i="8"/>
  <c r="Q249" i="9"/>
  <c r="E249" i="9"/>
  <c r="U248" i="9"/>
  <c r="T248" i="9"/>
  <c r="S248" i="9"/>
  <c r="U247" i="9"/>
  <c r="T247" i="9"/>
  <c r="S247" i="9"/>
  <c r="U246" i="9"/>
  <c r="T246" i="9"/>
  <c r="S246" i="9"/>
  <c r="U245" i="9"/>
  <c r="T245" i="9"/>
  <c r="S245" i="9"/>
  <c r="U244" i="9"/>
  <c r="T244" i="9"/>
  <c r="S244" i="9"/>
  <c r="N244" i="9" s="1"/>
  <c r="U243" i="9"/>
  <c r="T243" i="9"/>
  <c r="S243" i="9"/>
  <c r="U242" i="9"/>
  <c r="T242" i="9"/>
  <c r="S242" i="9"/>
  <c r="U241" i="9"/>
  <c r="T241" i="9"/>
  <c r="S241" i="9"/>
  <c r="U240" i="9"/>
  <c r="T240" i="9"/>
  <c r="S240" i="9"/>
  <c r="U239" i="9"/>
  <c r="T239" i="9"/>
  <c r="S239" i="9"/>
  <c r="Q249" i="10"/>
  <c r="E249" i="10"/>
  <c r="U248" i="10"/>
  <c r="T248" i="10"/>
  <c r="S248" i="10"/>
  <c r="U247" i="10"/>
  <c r="T247" i="10"/>
  <c r="S247" i="10"/>
  <c r="U246" i="10"/>
  <c r="T246" i="10"/>
  <c r="S246" i="10"/>
  <c r="U245" i="10"/>
  <c r="T245" i="10"/>
  <c r="S245" i="10"/>
  <c r="U244" i="10"/>
  <c r="T244" i="10"/>
  <c r="S244" i="10"/>
  <c r="U243" i="10"/>
  <c r="T243" i="10"/>
  <c r="S243" i="10"/>
  <c r="U242" i="10"/>
  <c r="T242" i="10"/>
  <c r="S242" i="10"/>
  <c r="U241" i="10"/>
  <c r="T241" i="10"/>
  <c r="S241" i="10"/>
  <c r="U240" i="10"/>
  <c r="T240" i="10"/>
  <c r="S240" i="10"/>
  <c r="U239" i="10"/>
  <c r="T239" i="10"/>
  <c r="S239" i="10"/>
  <c r="Q249" i="11"/>
  <c r="E249" i="11"/>
  <c r="U248" i="11"/>
  <c r="T248" i="11"/>
  <c r="S248" i="11"/>
  <c r="N248" i="11" s="1"/>
  <c r="U247" i="11"/>
  <c r="T247" i="11"/>
  <c r="S247" i="11"/>
  <c r="U246" i="11"/>
  <c r="T246" i="11"/>
  <c r="S246" i="11"/>
  <c r="U245" i="11"/>
  <c r="T245" i="11"/>
  <c r="S245" i="11"/>
  <c r="U244" i="11"/>
  <c r="T244" i="11"/>
  <c r="S244" i="11"/>
  <c r="U243" i="11"/>
  <c r="T243" i="11"/>
  <c r="S243" i="11"/>
  <c r="U242" i="11"/>
  <c r="T242" i="11"/>
  <c r="S242" i="11"/>
  <c r="U241" i="11"/>
  <c r="T241" i="11"/>
  <c r="S241" i="11"/>
  <c r="U240" i="11"/>
  <c r="T240" i="11"/>
  <c r="S240" i="11"/>
  <c r="U239" i="11"/>
  <c r="T239" i="11"/>
  <c r="S239" i="11"/>
  <c r="Q249" i="12"/>
  <c r="E249" i="12"/>
  <c r="U248" i="12"/>
  <c r="T248" i="12"/>
  <c r="S248" i="12"/>
  <c r="U247" i="12"/>
  <c r="T247" i="12"/>
  <c r="S247" i="12"/>
  <c r="U246" i="12"/>
  <c r="T246" i="12"/>
  <c r="S246" i="12"/>
  <c r="U245" i="12"/>
  <c r="T245" i="12"/>
  <c r="S245" i="12"/>
  <c r="U244" i="12"/>
  <c r="T244" i="12"/>
  <c r="S244" i="12"/>
  <c r="U243" i="12"/>
  <c r="T243" i="12"/>
  <c r="S243" i="12"/>
  <c r="U242" i="12"/>
  <c r="T242" i="12"/>
  <c r="S242" i="12"/>
  <c r="U241" i="12"/>
  <c r="T241" i="12"/>
  <c r="S241" i="12"/>
  <c r="U240" i="12"/>
  <c r="T240" i="12"/>
  <c r="S240" i="12"/>
  <c r="U239" i="12"/>
  <c r="T239" i="12"/>
  <c r="S239" i="12"/>
  <c r="Q249" i="13"/>
  <c r="E249" i="13"/>
  <c r="U248" i="13"/>
  <c r="T248" i="13"/>
  <c r="S248" i="13"/>
  <c r="U247" i="13"/>
  <c r="T247" i="13"/>
  <c r="S247" i="13"/>
  <c r="U246" i="13"/>
  <c r="T246" i="13"/>
  <c r="S246" i="13"/>
  <c r="U245" i="13"/>
  <c r="T245" i="13"/>
  <c r="S245" i="13"/>
  <c r="U244" i="13"/>
  <c r="T244" i="13"/>
  <c r="S244" i="13"/>
  <c r="U243" i="13"/>
  <c r="T243" i="13"/>
  <c r="S243" i="13"/>
  <c r="U242" i="13"/>
  <c r="T242" i="13"/>
  <c r="S242" i="13"/>
  <c r="U241" i="13"/>
  <c r="T241" i="13"/>
  <c r="S241" i="13"/>
  <c r="U240" i="13"/>
  <c r="T240" i="13"/>
  <c r="S240" i="13"/>
  <c r="U239" i="13"/>
  <c r="T239" i="13"/>
  <c r="S239" i="13"/>
  <c r="Q249" i="14"/>
  <c r="E249" i="14"/>
  <c r="U248" i="14"/>
  <c r="T248" i="14"/>
  <c r="S248" i="14"/>
  <c r="U247" i="14"/>
  <c r="T247" i="14"/>
  <c r="S247" i="14"/>
  <c r="U246" i="14"/>
  <c r="T246" i="14"/>
  <c r="S246" i="14"/>
  <c r="U245" i="14"/>
  <c r="T245" i="14"/>
  <c r="S245" i="14"/>
  <c r="U244" i="14"/>
  <c r="T244" i="14"/>
  <c r="S244" i="14"/>
  <c r="U243" i="14"/>
  <c r="T243" i="14"/>
  <c r="S243" i="14"/>
  <c r="U242" i="14"/>
  <c r="T242" i="14"/>
  <c r="S242" i="14"/>
  <c r="U241" i="14"/>
  <c r="T241" i="14"/>
  <c r="S241" i="14"/>
  <c r="U240" i="14"/>
  <c r="T240" i="14"/>
  <c r="S240" i="14"/>
  <c r="U239" i="14"/>
  <c r="T239" i="14"/>
  <c r="S239" i="14"/>
  <c r="Q238" i="15"/>
  <c r="E238" i="15"/>
  <c r="U237" i="15"/>
  <c r="T237" i="15"/>
  <c r="S237" i="15"/>
  <c r="N237" i="15" s="1"/>
  <c r="U236" i="15"/>
  <c r="T236" i="15"/>
  <c r="S236" i="15"/>
  <c r="U235" i="15"/>
  <c r="T235" i="15"/>
  <c r="S235" i="15"/>
  <c r="N235" i="15" s="1"/>
  <c r="U234" i="15"/>
  <c r="T234" i="15"/>
  <c r="S234" i="15"/>
  <c r="N234" i="15" s="1"/>
  <c r="U233" i="15"/>
  <c r="T233" i="15"/>
  <c r="S233" i="15"/>
  <c r="N233" i="15" s="1"/>
  <c r="U232" i="15"/>
  <c r="T232" i="15"/>
  <c r="S232" i="15"/>
  <c r="U231" i="15"/>
  <c r="T231" i="15"/>
  <c r="S231" i="15"/>
  <c r="U230" i="15"/>
  <c r="T230" i="15"/>
  <c r="S230" i="15"/>
  <c r="U229" i="15"/>
  <c r="T229" i="15"/>
  <c r="S229" i="15"/>
  <c r="U228" i="15"/>
  <c r="T228" i="15"/>
  <c r="S228" i="15"/>
  <c r="Q238" i="16"/>
  <c r="E238" i="16"/>
  <c r="U237" i="16"/>
  <c r="T237" i="16"/>
  <c r="S237" i="16"/>
  <c r="U236" i="16"/>
  <c r="T236" i="16"/>
  <c r="S236" i="16"/>
  <c r="U235" i="16"/>
  <c r="T235" i="16"/>
  <c r="S235" i="16"/>
  <c r="U234" i="16"/>
  <c r="T234" i="16"/>
  <c r="S234" i="16"/>
  <c r="U233" i="16"/>
  <c r="T233" i="16"/>
  <c r="S233" i="16"/>
  <c r="U232" i="16"/>
  <c r="T232" i="16"/>
  <c r="S232" i="16"/>
  <c r="U231" i="16"/>
  <c r="T231" i="16"/>
  <c r="S231" i="16"/>
  <c r="U230" i="16"/>
  <c r="T230" i="16"/>
  <c r="S230" i="16"/>
  <c r="U229" i="16"/>
  <c r="T229" i="16"/>
  <c r="S229" i="16"/>
  <c r="U228" i="16"/>
  <c r="T228" i="16"/>
  <c r="S228" i="16"/>
  <c r="Q238" i="2"/>
  <c r="E238" i="2"/>
  <c r="U237" i="2"/>
  <c r="T237" i="2"/>
  <c r="S237" i="2"/>
  <c r="U236" i="2"/>
  <c r="T236" i="2"/>
  <c r="S236" i="2"/>
  <c r="U235" i="2"/>
  <c r="T235" i="2"/>
  <c r="S235" i="2"/>
  <c r="U234" i="2"/>
  <c r="T234" i="2"/>
  <c r="S234" i="2"/>
  <c r="U233" i="2"/>
  <c r="T233" i="2"/>
  <c r="S233" i="2"/>
  <c r="U232" i="2"/>
  <c r="T232" i="2"/>
  <c r="S232" i="2"/>
  <c r="U231" i="2"/>
  <c r="T231" i="2"/>
  <c r="S231" i="2"/>
  <c r="U230" i="2"/>
  <c r="T230" i="2"/>
  <c r="S230" i="2"/>
  <c r="U229" i="2"/>
  <c r="T229" i="2"/>
  <c r="S229" i="2"/>
  <c r="U228" i="2"/>
  <c r="T228" i="2"/>
  <c r="S228" i="2"/>
  <c r="Q238" i="6"/>
  <c r="E238" i="6"/>
  <c r="U237" i="6"/>
  <c r="T237" i="6"/>
  <c r="S237" i="6"/>
  <c r="U236" i="6"/>
  <c r="T236" i="6"/>
  <c r="S236" i="6"/>
  <c r="U235" i="6"/>
  <c r="T235" i="6"/>
  <c r="S235" i="6"/>
  <c r="U234" i="6"/>
  <c r="T234" i="6"/>
  <c r="S234" i="6"/>
  <c r="U233" i="6"/>
  <c r="T233" i="6"/>
  <c r="S233" i="6"/>
  <c r="U232" i="6"/>
  <c r="T232" i="6"/>
  <c r="S232" i="6"/>
  <c r="U231" i="6"/>
  <c r="T231" i="6"/>
  <c r="S231" i="6"/>
  <c r="U230" i="6"/>
  <c r="T230" i="6"/>
  <c r="S230" i="6"/>
  <c r="U229" i="6"/>
  <c r="T229" i="6"/>
  <c r="S229" i="6"/>
  <c r="U228" i="6"/>
  <c r="T228" i="6"/>
  <c r="S228" i="6"/>
  <c r="Q238" i="7"/>
  <c r="E238" i="7"/>
  <c r="U237" i="7"/>
  <c r="T237" i="7"/>
  <c r="S237" i="7"/>
  <c r="U236" i="7"/>
  <c r="T236" i="7"/>
  <c r="S236" i="7"/>
  <c r="U235" i="7"/>
  <c r="T235" i="7"/>
  <c r="S235" i="7"/>
  <c r="U234" i="7"/>
  <c r="T234" i="7"/>
  <c r="S234" i="7"/>
  <c r="U233" i="7"/>
  <c r="T233" i="7"/>
  <c r="S233" i="7"/>
  <c r="U232" i="7"/>
  <c r="T232" i="7"/>
  <c r="S232" i="7"/>
  <c r="U231" i="7"/>
  <c r="T231" i="7"/>
  <c r="S231" i="7"/>
  <c r="U230" i="7"/>
  <c r="T230" i="7"/>
  <c r="S230" i="7"/>
  <c r="U229" i="7"/>
  <c r="T229" i="7"/>
  <c r="S229" i="7"/>
  <c r="U228" i="7"/>
  <c r="T228" i="7"/>
  <c r="S228" i="7"/>
  <c r="Q238" i="8"/>
  <c r="E238" i="8"/>
  <c r="U237" i="8"/>
  <c r="T237" i="8"/>
  <c r="S237" i="8"/>
  <c r="U236" i="8"/>
  <c r="T236" i="8"/>
  <c r="S236" i="8"/>
  <c r="U235" i="8"/>
  <c r="T235" i="8"/>
  <c r="S235" i="8"/>
  <c r="U234" i="8"/>
  <c r="T234" i="8"/>
  <c r="S234" i="8"/>
  <c r="U233" i="8"/>
  <c r="T233" i="8"/>
  <c r="S233" i="8"/>
  <c r="U232" i="8"/>
  <c r="T232" i="8"/>
  <c r="S232" i="8"/>
  <c r="U231" i="8"/>
  <c r="T231" i="8"/>
  <c r="S231" i="8"/>
  <c r="U230" i="8"/>
  <c r="T230" i="8"/>
  <c r="S230" i="8"/>
  <c r="U229" i="8"/>
  <c r="T229" i="8"/>
  <c r="S229" i="8"/>
  <c r="U228" i="8"/>
  <c r="T228" i="8"/>
  <c r="S228" i="8"/>
  <c r="Q238" i="9"/>
  <c r="E238" i="9"/>
  <c r="U237" i="9"/>
  <c r="T237" i="9"/>
  <c r="S237" i="9"/>
  <c r="U236" i="9"/>
  <c r="T236" i="9"/>
  <c r="S236" i="9"/>
  <c r="U235" i="9"/>
  <c r="T235" i="9"/>
  <c r="S235" i="9"/>
  <c r="U234" i="9"/>
  <c r="T234" i="9"/>
  <c r="S234" i="9"/>
  <c r="U233" i="9"/>
  <c r="T233" i="9"/>
  <c r="S233" i="9"/>
  <c r="U232" i="9"/>
  <c r="T232" i="9"/>
  <c r="S232" i="9"/>
  <c r="U231" i="9"/>
  <c r="T231" i="9"/>
  <c r="S231" i="9"/>
  <c r="U230" i="9"/>
  <c r="T230" i="9"/>
  <c r="S230" i="9"/>
  <c r="U229" i="9"/>
  <c r="T229" i="9"/>
  <c r="S229" i="9"/>
  <c r="U228" i="9"/>
  <c r="T228" i="9"/>
  <c r="S228" i="9"/>
  <c r="Q238" i="10"/>
  <c r="E238" i="10"/>
  <c r="U237" i="10"/>
  <c r="T237" i="10"/>
  <c r="S237" i="10"/>
  <c r="U236" i="10"/>
  <c r="T236" i="10"/>
  <c r="S236" i="10"/>
  <c r="U235" i="10"/>
  <c r="T235" i="10"/>
  <c r="S235" i="10"/>
  <c r="U234" i="10"/>
  <c r="T234" i="10"/>
  <c r="S234" i="10"/>
  <c r="U233" i="10"/>
  <c r="T233" i="10"/>
  <c r="S233" i="10"/>
  <c r="U232" i="10"/>
  <c r="T232" i="10"/>
  <c r="S232" i="10"/>
  <c r="U231" i="10"/>
  <c r="T231" i="10"/>
  <c r="S231" i="10"/>
  <c r="U230" i="10"/>
  <c r="T230" i="10"/>
  <c r="S230" i="10"/>
  <c r="U229" i="10"/>
  <c r="T229" i="10"/>
  <c r="S229" i="10"/>
  <c r="U228" i="10"/>
  <c r="T228" i="10"/>
  <c r="S228" i="10"/>
  <c r="Q238" i="11"/>
  <c r="E238" i="11"/>
  <c r="U237" i="11"/>
  <c r="T237" i="11"/>
  <c r="S237" i="11"/>
  <c r="U236" i="11"/>
  <c r="T236" i="11"/>
  <c r="S236" i="11"/>
  <c r="U235" i="11"/>
  <c r="T235" i="11"/>
  <c r="S235" i="11"/>
  <c r="U234" i="11"/>
  <c r="T234" i="11"/>
  <c r="S234" i="11"/>
  <c r="U233" i="11"/>
  <c r="T233" i="11"/>
  <c r="S233" i="11"/>
  <c r="U232" i="11"/>
  <c r="T232" i="11"/>
  <c r="S232" i="11"/>
  <c r="U231" i="11"/>
  <c r="T231" i="11"/>
  <c r="S231" i="11"/>
  <c r="U230" i="11"/>
  <c r="T230" i="11"/>
  <c r="S230" i="11"/>
  <c r="U229" i="11"/>
  <c r="T229" i="11"/>
  <c r="S229" i="11"/>
  <c r="U228" i="11"/>
  <c r="T228" i="11"/>
  <c r="S228" i="11"/>
  <c r="Q238" i="12"/>
  <c r="E238" i="12"/>
  <c r="U237" i="12"/>
  <c r="T237" i="12"/>
  <c r="S237" i="12"/>
  <c r="U236" i="12"/>
  <c r="T236" i="12"/>
  <c r="S236" i="12"/>
  <c r="U235" i="12"/>
  <c r="T235" i="12"/>
  <c r="S235" i="12"/>
  <c r="U234" i="12"/>
  <c r="T234" i="12"/>
  <c r="S234" i="12"/>
  <c r="U233" i="12"/>
  <c r="T233" i="12"/>
  <c r="S233" i="12"/>
  <c r="U232" i="12"/>
  <c r="T232" i="12"/>
  <c r="S232" i="12"/>
  <c r="U231" i="12"/>
  <c r="T231" i="12"/>
  <c r="S231" i="12"/>
  <c r="U230" i="12"/>
  <c r="T230" i="12"/>
  <c r="S230" i="12"/>
  <c r="U229" i="12"/>
  <c r="T229" i="12"/>
  <c r="S229" i="12"/>
  <c r="U228" i="12"/>
  <c r="T228" i="12"/>
  <c r="S228" i="12"/>
  <c r="Q238" i="13"/>
  <c r="E238" i="13"/>
  <c r="U237" i="13"/>
  <c r="T237" i="13"/>
  <c r="S237" i="13"/>
  <c r="U236" i="13"/>
  <c r="T236" i="13"/>
  <c r="S236" i="13"/>
  <c r="U235" i="13"/>
  <c r="T235" i="13"/>
  <c r="S235" i="13"/>
  <c r="U234" i="13"/>
  <c r="T234" i="13"/>
  <c r="S234" i="13"/>
  <c r="U233" i="13"/>
  <c r="T233" i="13"/>
  <c r="S233" i="13"/>
  <c r="U232" i="13"/>
  <c r="T232" i="13"/>
  <c r="S232" i="13"/>
  <c r="U231" i="13"/>
  <c r="T231" i="13"/>
  <c r="S231" i="13"/>
  <c r="U230" i="13"/>
  <c r="T230" i="13"/>
  <c r="S230" i="13"/>
  <c r="U229" i="13"/>
  <c r="T229" i="13"/>
  <c r="S229" i="13"/>
  <c r="U228" i="13"/>
  <c r="T228" i="13"/>
  <c r="S228" i="13"/>
  <c r="Q238" i="14"/>
  <c r="E238" i="14"/>
  <c r="U237" i="14"/>
  <c r="T237" i="14"/>
  <c r="S237" i="14"/>
  <c r="U236" i="14"/>
  <c r="T236" i="14"/>
  <c r="S236" i="14"/>
  <c r="U235" i="14"/>
  <c r="T235" i="14"/>
  <c r="S235" i="14"/>
  <c r="U234" i="14"/>
  <c r="T234" i="14"/>
  <c r="S234" i="14"/>
  <c r="U233" i="14"/>
  <c r="T233" i="14"/>
  <c r="S233" i="14"/>
  <c r="U232" i="14"/>
  <c r="T232" i="14"/>
  <c r="S232" i="14"/>
  <c r="U231" i="14"/>
  <c r="T231" i="14"/>
  <c r="S231" i="14"/>
  <c r="U230" i="14"/>
  <c r="T230" i="14"/>
  <c r="S230" i="14"/>
  <c r="U229" i="14"/>
  <c r="T229" i="14"/>
  <c r="S229" i="14"/>
  <c r="U228" i="14"/>
  <c r="T228" i="14"/>
  <c r="S228" i="14"/>
  <c r="Q227" i="15"/>
  <c r="E227" i="15"/>
  <c r="U226" i="15"/>
  <c r="T226" i="15"/>
  <c r="S226" i="15"/>
  <c r="N226" i="15" s="1"/>
  <c r="U225" i="15"/>
  <c r="T225" i="15"/>
  <c r="S225" i="15"/>
  <c r="U224" i="15"/>
  <c r="T224" i="15"/>
  <c r="S224" i="15"/>
  <c r="N224" i="15" s="1"/>
  <c r="U223" i="15"/>
  <c r="T223" i="15"/>
  <c r="S223" i="15"/>
  <c r="N223" i="15" s="1"/>
  <c r="U222" i="15"/>
  <c r="T222" i="15"/>
  <c r="S222" i="15"/>
  <c r="N222" i="15" s="1"/>
  <c r="U221" i="15"/>
  <c r="T221" i="15"/>
  <c r="S221" i="15"/>
  <c r="U220" i="15"/>
  <c r="T220" i="15"/>
  <c r="S220" i="15"/>
  <c r="U219" i="15"/>
  <c r="T219" i="15"/>
  <c r="S219" i="15"/>
  <c r="U218" i="15"/>
  <c r="T218" i="15"/>
  <c r="S218" i="15"/>
  <c r="U217" i="15"/>
  <c r="T217" i="15"/>
  <c r="S217" i="15"/>
  <c r="Q227" i="16"/>
  <c r="E227" i="16"/>
  <c r="U226" i="16"/>
  <c r="T226" i="16"/>
  <c r="S226" i="16"/>
  <c r="U225" i="16"/>
  <c r="T225" i="16"/>
  <c r="S225" i="16"/>
  <c r="U224" i="16"/>
  <c r="T224" i="16"/>
  <c r="S224" i="16"/>
  <c r="U223" i="16"/>
  <c r="T223" i="16"/>
  <c r="S223" i="16"/>
  <c r="U222" i="16"/>
  <c r="T222" i="16"/>
  <c r="S222" i="16"/>
  <c r="U221" i="16"/>
  <c r="T221" i="16"/>
  <c r="S221" i="16"/>
  <c r="U220" i="16"/>
  <c r="T220" i="16"/>
  <c r="S220" i="16"/>
  <c r="U219" i="16"/>
  <c r="T219" i="16"/>
  <c r="S219" i="16"/>
  <c r="U218" i="16"/>
  <c r="T218" i="16"/>
  <c r="S218" i="16"/>
  <c r="U217" i="16"/>
  <c r="T217" i="16"/>
  <c r="S217" i="16"/>
  <c r="Q227" i="2"/>
  <c r="E227" i="2"/>
  <c r="U226" i="2"/>
  <c r="T226" i="2"/>
  <c r="S226" i="2"/>
  <c r="U225" i="2"/>
  <c r="T225" i="2"/>
  <c r="S225" i="2"/>
  <c r="U224" i="2"/>
  <c r="T224" i="2"/>
  <c r="S224" i="2"/>
  <c r="U223" i="2"/>
  <c r="T223" i="2"/>
  <c r="S223" i="2"/>
  <c r="U222" i="2"/>
  <c r="T222" i="2"/>
  <c r="S222" i="2"/>
  <c r="U221" i="2"/>
  <c r="T221" i="2"/>
  <c r="S221" i="2"/>
  <c r="U220" i="2"/>
  <c r="T220" i="2"/>
  <c r="S220" i="2"/>
  <c r="U219" i="2"/>
  <c r="T219" i="2"/>
  <c r="S219" i="2"/>
  <c r="U218" i="2"/>
  <c r="T218" i="2"/>
  <c r="S218" i="2"/>
  <c r="U217" i="2"/>
  <c r="T217" i="2"/>
  <c r="S217" i="2"/>
  <c r="Q227" i="6"/>
  <c r="E227" i="6"/>
  <c r="U226" i="6"/>
  <c r="T226" i="6"/>
  <c r="S226" i="6"/>
  <c r="U225" i="6"/>
  <c r="T225" i="6"/>
  <c r="S225" i="6"/>
  <c r="U224" i="6"/>
  <c r="T224" i="6"/>
  <c r="S224" i="6"/>
  <c r="U223" i="6"/>
  <c r="T223" i="6"/>
  <c r="S223" i="6"/>
  <c r="U222" i="6"/>
  <c r="T222" i="6"/>
  <c r="S222" i="6"/>
  <c r="U221" i="6"/>
  <c r="T221" i="6"/>
  <c r="S221" i="6"/>
  <c r="U220" i="6"/>
  <c r="T220" i="6"/>
  <c r="S220" i="6"/>
  <c r="U219" i="6"/>
  <c r="T219" i="6"/>
  <c r="S219" i="6"/>
  <c r="U218" i="6"/>
  <c r="T218" i="6"/>
  <c r="S218" i="6"/>
  <c r="U217" i="6"/>
  <c r="T217" i="6"/>
  <c r="S217" i="6"/>
  <c r="Q227" i="7"/>
  <c r="E227" i="7"/>
  <c r="U226" i="7"/>
  <c r="T226" i="7"/>
  <c r="S226" i="7"/>
  <c r="U225" i="7"/>
  <c r="T225" i="7"/>
  <c r="S225" i="7"/>
  <c r="U224" i="7"/>
  <c r="T224" i="7"/>
  <c r="S224" i="7"/>
  <c r="U223" i="7"/>
  <c r="T223" i="7"/>
  <c r="S223" i="7"/>
  <c r="U222" i="7"/>
  <c r="T222" i="7"/>
  <c r="S222" i="7"/>
  <c r="U221" i="7"/>
  <c r="T221" i="7"/>
  <c r="S221" i="7"/>
  <c r="U220" i="7"/>
  <c r="T220" i="7"/>
  <c r="S220" i="7"/>
  <c r="U219" i="7"/>
  <c r="T219" i="7"/>
  <c r="S219" i="7"/>
  <c r="U218" i="7"/>
  <c r="T218" i="7"/>
  <c r="S218" i="7"/>
  <c r="U217" i="7"/>
  <c r="T217" i="7"/>
  <c r="S217" i="7"/>
  <c r="Q227" i="8"/>
  <c r="E227" i="8"/>
  <c r="U226" i="8"/>
  <c r="T226" i="8"/>
  <c r="S226" i="8"/>
  <c r="U225" i="8"/>
  <c r="T225" i="8"/>
  <c r="S225" i="8"/>
  <c r="U224" i="8"/>
  <c r="T224" i="8"/>
  <c r="S224" i="8"/>
  <c r="U223" i="8"/>
  <c r="T223" i="8"/>
  <c r="S223" i="8"/>
  <c r="U222" i="8"/>
  <c r="T222" i="8"/>
  <c r="S222" i="8"/>
  <c r="U221" i="8"/>
  <c r="T221" i="8"/>
  <c r="S221" i="8"/>
  <c r="U220" i="8"/>
  <c r="T220" i="8"/>
  <c r="S220" i="8"/>
  <c r="U219" i="8"/>
  <c r="T219" i="8"/>
  <c r="S219" i="8"/>
  <c r="U218" i="8"/>
  <c r="T218" i="8"/>
  <c r="S218" i="8"/>
  <c r="U217" i="8"/>
  <c r="T217" i="8"/>
  <c r="S217" i="8"/>
  <c r="Q227" i="9"/>
  <c r="E227" i="9"/>
  <c r="U226" i="9"/>
  <c r="T226" i="9"/>
  <c r="S226" i="9"/>
  <c r="U225" i="9"/>
  <c r="T225" i="9"/>
  <c r="S225" i="9"/>
  <c r="U224" i="9"/>
  <c r="T224" i="9"/>
  <c r="S224" i="9"/>
  <c r="U223" i="9"/>
  <c r="T223" i="9"/>
  <c r="S223" i="9"/>
  <c r="U222" i="9"/>
  <c r="T222" i="9"/>
  <c r="S222" i="9"/>
  <c r="U221" i="9"/>
  <c r="T221" i="9"/>
  <c r="S221" i="9"/>
  <c r="U220" i="9"/>
  <c r="T220" i="9"/>
  <c r="S220" i="9"/>
  <c r="U219" i="9"/>
  <c r="T219" i="9"/>
  <c r="S219" i="9"/>
  <c r="U218" i="9"/>
  <c r="T218" i="9"/>
  <c r="S218" i="9"/>
  <c r="U217" i="9"/>
  <c r="T217" i="9"/>
  <c r="S217" i="9"/>
  <c r="Q227" i="10"/>
  <c r="E227" i="10"/>
  <c r="U226" i="10"/>
  <c r="T226" i="10"/>
  <c r="S226" i="10"/>
  <c r="U225" i="10"/>
  <c r="T225" i="10"/>
  <c r="S225" i="10"/>
  <c r="U224" i="10"/>
  <c r="T224" i="10"/>
  <c r="S224" i="10"/>
  <c r="U223" i="10"/>
  <c r="T223" i="10"/>
  <c r="S223" i="10"/>
  <c r="U222" i="10"/>
  <c r="T222" i="10"/>
  <c r="S222" i="10"/>
  <c r="U221" i="10"/>
  <c r="T221" i="10"/>
  <c r="S221" i="10"/>
  <c r="U220" i="10"/>
  <c r="T220" i="10"/>
  <c r="S220" i="10"/>
  <c r="U219" i="10"/>
  <c r="T219" i="10"/>
  <c r="S219" i="10"/>
  <c r="U218" i="10"/>
  <c r="T218" i="10"/>
  <c r="S218" i="10"/>
  <c r="U217" i="10"/>
  <c r="T217" i="10"/>
  <c r="S217" i="10"/>
  <c r="Q227" i="11"/>
  <c r="E227" i="11"/>
  <c r="U226" i="11"/>
  <c r="T226" i="11"/>
  <c r="S226" i="11"/>
  <c r="U225" i="11"/>
  <c r="T225" i="11"/>
  <c r="S225" i="11"/>
  <c r="U224" i="11"/>
  <c r="T224" i="11"/>
  <c r="S224" i="11"/>
  <c r="U223" i="11"/>
  <c r="T223" i="11"/>
  <c r="S223" i="11"/>
  <c r="U222" i="11"/>
  <c r="T222" i="11"/>
  <c r="S222" i="11"/>
  <c r="U221" i="11"/>
  <c r="T221" i="11"/>
  <c r="S221" i="11"/>
  <c r="U220" i="11"/>
  <c r="T220" i="11"/>
  <c r="S220" i="11"/>
  <c r="U219" i="11"/>
  <c r="T219" i="11"/>
  <c r="S219" i="11"/>
  <c r="U218" i="11"/>
  <c r="T218" i="11"/>
  <c r="S218" i="11"/>
  <c r="U217" i="11"/>
  <c r="T217" i="11"/>
  <c r="S217" i="11"/>
  <c r="Q227" i="12"/>
  <c r="E227" i="12"/>
  <c r="U226" i="12"/>
  <c r="T226" i="12"/>
  <c r="S226" i="12"/>
  <c r="U225" i="12"/>
  <c r="T225" i="12"/>
  <c r="S225" i="12"/>
  <c r="U224" i="12"/>
  <c r="T224" i="12"/>
  <c r="S224" i="12"/>
  <c r="U223" i="12"/>
  <c r="T223" i="12"/>
  <c r="S223" i="12"/>
  <c r="U222" i="12"/>
  <c r="T222" i="12"/>
  <c r="S222" i="12"/>
  <c r="U221" i="12"/>
  <c r="T221" i="12"/>
  <c r="S221" i="12"/>
  <c r="U220" i="12"/>
  <c r="T220" i="12"/>
  <c r="S220" i="12"/>
  <c r="U219" i="12"/>
  <c r="T219" i="12"/>
  <c r="S219" i="12"/>
  <c r="U218" i="12"/>
  <c r="T218" i="12"/>
  <c r="S218" i="12"/>
  <c r="U217" i="12"/>
  <c r="T217" i="12"/>
  <c r="S217" i="12"/>
  <c r="Q227" i="13"/>
  <c r="E227" i="13"/>
  <c r="U226" i="13"/>
  <c r="T226" i="13"/>
  <c r="S226" i="13"/>
  <c r="U225" i="13"/>
  <c r="T225" i="13"/>
  <c r="S225" i="13"/>
  <c r="U224" i="13"/>
  <c r="T224" i="13"/>
  <c r="S224" i="13"/>
  <c r="U223" i="13"/>
  <c r="T223" i="13"/>
  <c r="S223" i="13"/>
  <c r="U222" i="13"/>
  <c r="T222" i="13"/>
  <c r="S222" i="13"/>
  <c r="U221" i="13"/>
  <c r="T221" i="13"/>
  <c r="S221" i="13"/>
  <c r="U220" i="13"/>
  <c r="T220" i="13"/>
  <c r="S220" i="13"/>
  <c r="U219" i="13"/>
  <c r="T219" i="13"/>
  <c r="S219" i="13"/>
  <c r="U218" i="13"/>
  <c r="T218" i="13"/>
  <c r="S218" i="13"/>
  <c r="U217" i="13"/>
  <c r="T217" i="13"/>
  <c r="S217" i="13"/>
  <c r="Q227" i="14"/>
  <c r="E227" i="14"/>
  <c r="U226" i="14"/>
  <c r="T226" i="14"/>
  <c r="S226" i="14"/>
  <c r="U225" i="14"/>
  <c r="T225" i="14"/>
  <c r="S225" i="14"/>
  <c r="U224" i="14"/>
  <c r="T224" i="14"/>
  <c r="S224" i="14"/>
  <c r="U223" i="14"/>
  <c r="T223" i="14"/>
  <c r="S223" i="14"/>
  <c r="U222" i="14"/>
  <c r="T222" i="14"/>
  <c r="S222" i="14"/>
  <c r="U221" i="14"/>
  <c r="T221" i="14"/>
  <c r="S221" i="14"/>
  <c r="U220" i="14"/>
  <c r="T220" i="14"/>
  <c r="S220" i="14"/>
  <c r="U219" i="14"/>
  <c r="T219" i="14"/>
  <c r="S219" i="14"/>
  <c r="U218" i="14"/>
  <c r="T218" i="14"/>
  <c r="S218" i="14"/>
  <c r="U217" i="14"/>
  <c r="T217" i="14"/>
  <c r="S217" i="14"/>
  <c r="Q216" i="15"/>
  <c r="E216" i="15"/>
  <c r="U215" i="15"/>
  <c r="T215" i="15"/>
  <c r="S215" i="15"/>
  <c r="N215" i="15" s="1"/>
  <c r="U214" i="15"/>
  <c r="T214" i="15"/>
  <c r="S214" i="15"/>
  <c r="U213" i="15"/>
  <c r="T213" i="15"/>
  <c r="S213" i="15"/>
  <c r="U212" i="15"/>
  <c r="T212" i="15"/>
  <c r="S212" i="15"/>
  <c r="N212" i="15" s="1"/>
  <c r="U211" i="15"/>
  <c r="T211" i="15"/>
  <c r="S211" i="15"/>
  <c r="N211" i="15" s="1"/>
  <c r="U210" i="15"/>
  <c r="T210" i="15"/>
  <c r="S210" i="15"/>
  <c r="U209" i="15"/>
  <c r="T209" i="15"/>
  <c r="S209" i="15"/>
  <c r="U208" i="15"/>
  <c r="T208" i="15"/>
  <c r="S208" i="15"/>
  <c r="U207" i="15"/>
  <c r="T207" i="15"/>
  <c r="S207" i="15"/>
  <c r="U206" i="15"/>
  <c r="T206" i="15"/>
  <c r="S206" i="15"/>
  <c r="Q216" i="16"/>
  <c r="E216" i="16"/>
  <c r="U215" i="16"/>
  <c r="T215" i="16"/>
  <c r="S215" i="16"/>
  <c r="U214" i="16"/>
  <c r="T214" i="16"/>
  <c r="S214" i="16"/>
  <c r="U213" i="16"/>
  <c r="T213" i="16"/>
  <c r="S213" i="16"/>
  <c r="U212" i="16"/>
  <c r="T212" i="16"/>
  <c r="S212" i="16"/>
  <c r="U211" i="16"/>
  <c r="T211" i="16"/>
  <c r="S211" i="16"/>
  <c r="U210" i="16"/>
  <c r="T210" i="16"/>
  <c r="S210" i="16"/>
  <c r="U209" i="16"/>
  <c r="T209" i="16"/>
  <c r="S209" i="16"/>
  <c r="U208" i="16"/>
  <c r="T208" i="16"/>
  <c r="S208" i="16"/>
  <c r="U207" i="16"/>
  <c r="T207" i="16"/>
  <c r="S207" i="16"/>
  <c r="U206" i="16"/>
  <c r="T206" i="16"/>
  <c r="S206" i="16"/>
  <c r="Q216" i="2"/>
  <c r="E216" i="2"/>
  <c r="U215" i="2"/>
  <c r="T215" i="2"/>
  <c r="S215" i="2"/>
  <c r="U214" i="2"/>
  <c r="T214" i="2"/>
  <c r="S214" i="2"/>
  <c r="U213" i="2"/>
  <c r="T213" i="2"/>
  <c r="S213" i="2"/>
  <c r="U212" i="2"/>
  <c r="T212" i="2"/>
  <c r="S212" i="2"/>
  <c r="U211" i="2"/>
  <c r="T211" i="2"/>
  <c r="S211" i="2"/>
  <c r="U210" i="2"/>
  <c r="T210" i="2"/>
  <c r="S210" i="2"/>
  <c r="U209" i="2"/>
  <c r="T209" i="2"/>
  <c r="S209" i="2"/>
  <c r="U208" i="2"/>
  <c r="T208" i="2"/>
  <c r="S208" i="2"/>
  <c r="U207" i="2"/>
  <c r="T207" i="2"/>
  <c r="S207" i="2"/>
  <c r="U206" i="2"/>
  <c r="T206" i="2"/>
  <c r="S206" i="2"/>
  <c r="Q216" i="6"/>
  <c r="E216" i="6"/>
  <c r="U215" i="6"/>
  <c r="T215" i="6"/>
  <c r="S215" i="6"/>
  <c r="U214" i="6"/>
  <c r="T214" i="6"/>
  <c r="S214" i="6"/>
  <c r="U213" i="6"/>
  <c r="T213" i="6"/>
  <c r="S213" i="6"/>
  <c r="U212" i="6"/>
  <c r="T212" i="6"/>
  <c r="S212" i="6"/>
  <c r="U211" i="6"/>
  <c r="T211" i="6"/>
  <c r="S211" i="6"/>
  <c r="U210" i="6"/>
  <c r="T210" i="6"/>
  <c r="S210" i="6"/>
  <c r="U209" i="6"/>
  <c r="T209" i="6"/>
  <c r="S209" i="6"/>
  <c r="U208" i="6"/>
  <c r="T208" i="6"/>
  <c r="S208" i="6"/>
  <c r="U207" i="6"/>
  <c r="T207" i="6"/>
  <c r="S207" i="6"/>
  <c r="U206" i="6"/>
  <c r="T206" i="6"/>
  <c r="S206" i="6"/>
  <c r="Q216" i="7"/>
  <c r="E216" i="7"/>
  <c r="U215" i="7"/>
  <c r="T215" i="7"/>
  <c r="S215" i="7"/>
  <c r="U214" i="7"/>
  <c r="T214" i="7"/>
  <c r="S214" i="7"/>
  <c r="U213" i="7"/>
  <c r="T213" i="7"/>
  <c r="S213" i="7"/>
  <c r="U212" i="7"/>
  <c r="T212" i="7"/>
  <c r="S212" i="7"/>
  <c r="U211" i="7"/>
  <c r="T211" i="7"/>
  <c r="S211" i="7"/>
  <c r="U210" i="7"/>
  <c r="T210" i="7"/>
  <c r="S210" i="7"/>
  <c r="U209" i="7"/>
  <c r="T209" i="7"/>
  <c r="S209" i="7"/>
  <c r="U208" i="7"/>
  <c r="T208" i="7"/>
  <c r="S208" i="7"/>
  <c r="U207" i="7"/>
  <c r="T207" i="7"/>
  <c r="S207" i="7"/>
  <c r="U206" i="7"/>
  <c r="T206" i="7"/>
  <c r="S206" i="7"/>
  <c r="Q216" i="8"/>
  <c r="E216" i="8"/>
  <c r="U215" i="8"/>
  <c r="T215" i="8"/>
  <c r="S215" i="8"/>
  <c r="U214" i="8"/>
  <c r="T214" i="8"/>
  <c r="S214" i="8"/>
  <c r="U213" i="8"/>
  <c r="T213" i="8"/>
  <c r="S213" i="8"/>
  <c r="U212" i="8"/>
  <c r="T212" i="8"/>
  <c r="S212" i="8"/>
  <c r="U211" i="8"/>
  <c r="T211" i="8"/>
  <c r="S211" i="8"/>
  <c r="U210" i="8"/>
  <c r="T210" i="8"/>
  <c r="S210" i="8"/>
  <c r="U209" i="8"/>
  <c r="T209" i="8"/>
  <c r="S209" i="8"/>
  <c r="U208" i="8"/>
  <c r="T208" i="8"/>
  <c r="S208" i="8"/>
  <c r="U207" i="8"/>
  <c r="T207" i="8"/>
  <c r="S207" i="8"/>
  <c r="U206" i="8"/>
  <c r="T206" i="8"/>
  <c r="S206" i="8"/>
  <c r="Q216" i="9"/>
  <c r="E216" i="9"/>
  <c r="U215" i="9"/>
  <c r="T215" i="9"/>
  <c r="S215" i="9"/>
  <c r="U214" i="9"/>
  <c r="T214" i="9"/>
  <c r="S214" i="9"/>
  <c r="U213" i="9"/>
  <c r="T213" i="9"/>
  <c r="S213" i="9"/>
  <c r="U212" i="9"/>
  <c r="T212" i="9"/>
  <c r="S212" i="9"/>
  <c r="U211" i="9"/>
  <c r="T211" i="9"/>
  <c r="S211" i="9"/>
  <c r="U210" i="9"/>
  <c r="T210" i="9"/>
  <c r="S210" i="9"/>
  <c r="U209" i="9"/>
  <c r="T209" i="9"/>
  <c r="S209" i="9"/>
  <c r="U208" i="9"/>
  <c r="T208" i="9"/>
  <c r="S208" i="9"/>
  <c r="U207" i="9"/>
  <c r="T207" i="9"/>
  <c r="S207" i="9"/>
  <c r="U206" i="9"/>
  <c r="T206" i="9"/>
  <c r="S206" i="9"/>
  <c r="Q216" i="10"/>
  <c r="E216" i="10"/>
  <c r="U215" i="10"/>
  <c r="T215" i="10"/>
  <c r="S215" i="10"/>
  <c r="U214" i="10"/>
  <c r="T214" i="10"/>
  <c r="S214" i="10"/>
  <c r="U213" i="10"/>
  <c r="T213" i="10"/>
  <c r="S213" i="10"/>
  <c r="U212" i="10"/>
  <c r="T212" i="10"/>
  <c r="S212" i="10"/>
  <c r="U211" i="10"/>
  <c r="T211" i="10"/>
  <c r="S211" i="10"/>
  <c r="U210" i="10"/>
  <c r="T210" i="10"/>
  <c r="S210" i="10"/>
  <c r="U209" i="10"/>
  <c r="T209" i="10"/>
  <c r="S209" i="10"/>
  <c r="U208" i="10"/>
  <c r="T208" i="10"/>
  <c r="S208" i="10"/>
  <c r="U207" i="10"/>
  <c r="T207" i="10"/>
  <c r="S207" i="10"/>
  <c r="U206" i="10"/>
  <c r="T206" i="10"/>
  <c r="S206" i="10"/>
  <c r="Q216" i="11"/>
  <c r="E216" i="11"/>
  <c r="U215" i="11"/>
  <c r="T215" i="11"/>
  <c r="S215" i="11"/>
  <c r="U214" i="11"/>
  <c r="T214" i="11"/>
  <c r="S214" i="11"/>
  <c r="U213" i="11"/>
  <c r="T213" i="11"/>
  <c r="S213" i="11"/>
  <c r="U212" i="11"/>
  <c r="T212" i="11"/>
  <c r="S212" i="11"/>
  <c r="U211" i="11"/>
  <c r="T211" i="11"/>
  <c r="S211" i="11"/>
  <c r="U210" i="11"/>
  <c r="T210" i="11"/>
  <c r="S210" i="11"/>
  <c r="U209" i="11"/>
  <c r="T209" i="11"/>
  <c r="S209" i="11"/>
  <c r="U208" i="11"/>
  <c r="T208" i="11"/>
  <c r="S208" i="11"/>
  <c r="U207" i="11"/>
  <c r="T207" i="11"/>
  <c r="S207" i="11"/>
  <c r="U206" i="11"/>
  <c r="T206" i="11"/>
  <c r="S206" i="11"/>
  <c r="Q216" i="12"/>
  <c r="E216" i="12"/>
  <c r="U215" i="12"/>
  <c r="T215" i="12"/>
  <c r="S215" i="12"/>
  <c r="U214" i="12"/>
  <c r="T214" i="12"/>
  <c r="S214" i="12"/>
  <c r="U213" i="12"/>
  <c r="T213" i="12"/>
  <c r="S213" i="12"/>
  <c r="U212" i="12"/>
  <c r="T212" i="12"/>
  <c r="S212" i="12"/>
  <c r="U211" i="12"/>
  <c r="T211" i="12"/>
  <c r="S211" i="12"/>
  <c r="U210" i="12"/>
  <c r="T210" i="12"/>
  <c r="S210" i="12"/>
  <c r="U209" i="12"/>
  <c r="T209" i="12"/>
  <c r="S209" i="12"/>
  <c r="U208" i="12"/>
  <c r="T208" i="12"/>
  <c r="S208" i="12"/>
  <c r="U207" i="12"/>
  <c r="T207" i="12"/>
  <c r="S207" i="12"/>
  <c r="U206" i="12"/>
  <c r="T206" i="12"/>
  <c r="S206" i="12"/>
  <c r="Q216" i="13"/>
  <c r="E216" i="13"/>
  <c r="U215" i="13"/>
  <c r="T215" i="13"/>
  <c r="S215" i="13"/>
  <c r="U214" i="13"/>
  <c r="T214" i="13"/>
  <c r="S214" i="13"/>
  <c r="U213" i="13"/>
  <c r="T213" i="13"/>
  <c r="S213" i="13"/>
  <c r="U212" i="13"/>
  <c r="T212" i="13"/>
  <c r="S212" i="13"/>
  <c r="U211" i="13"/>
  <c r="T211" i="13"/>
  <c r="S211" i="13"/>
  <c r="U210" i="13"/>
  <c r="T210" i="13"/>
  <c r="S210" i="13"/>
  <c r="U209" i="13"/>
  <c r="T209" i="13"/>
  <c r="S209" i="13"/>
  <c r="U208" i="13"/>
  <c r="T208" i="13"/>
  <c r="S208" i="13"/>
  <c r="U207" i="13"/>
  <c r="T207" i="13"/>
  <c r="S207" i="13"/>
  <c r="U206" i="13"/>
  <c r="T206" i="13"/>
  <c r="S206" i="13"/>
  <c r="Q216" i="14"/>
  <c r="E216" i="14"/>
  <c r="U215" i="14"/>
  <c r="T215" i="14"/>
  <c r="S215" i="14"/>
  <c r="U214" i="14"/>
  <c r="T214" i="14"/>
  <c r="S214" i="14"/>
  <c r="U213" i="14"/>
  <c r="T213" i="14"/>
  <c r="S213" i="14"/>
  <c r="U212" i="14"/>
  <c r="T212" i="14"/>
  <c r="S212" i="14"/>
  <c r="U211" i="14"/>
  <c r="T211" i="14"/>
  <c r="S211" i="14"/>
  <c r="U210" i="14"/>
  <c r="T210" i="14"/>
  <c r="S210" i="14"/>
  <c r="U209" i="14"/>
  <c r="T209" i="14"/>
  <c r="S209" i="14"/>
  <c r="U208" i="14"/>
  <c r="T208" i="14"/>
  <c r="S208" i="14"/>
  <c r="U207" i="14"/>
  <c r="T207" i="14"/>
  <c r="S207" i="14"/>
  <c r="U206" i="14"/>
  <c r="T206" i="14"/>
  <c r="S206" i="14"/>
  <c r="Q205" i="15"/>
  <c r="E205" i="15"/>
  <c r="U204" i="15"/>
  <c r="T204" i="15"/>
  <c r="S204" i="15"/>
  <c r="N204" i="15" s="1"/>
  <c r="U203" i="15"/>
  <c r="T203" i="15"/>
  <c r="S203" i="15"/>
  <c r="U202" i="15"/>
  <c r="T202" i="15"/>
  <c r="S202" i="15"/>
  <c r="N202" i="15" s="1"/>
  <c r="U201" i="15"/>
  <c r="T201" i="15"/>
  <c r="S201" i="15"/>
  <c r="U200" i="15"/>
  <c r="T200" i="15"/>
  <c r="S200" i="15"/>
  <c r="N200" i="15" s="1"/>
  <c r="U199" i="15"/>
  <c r="T199" i="15"/>
  <c r="S199" i="15"/>
  <c r="U198" i="15"/>
  <c r="T198" i="15"/>
  <c r="S198" i="15"/>
  <c r="U197" i="15"/>
  <c r="T197" i="15"/>
  <c r="S197" i="15"/>
  <c r="U196" i="15"/>
  <c r="T196" i="15"/>
  <c r="S196" i="15"/>
  <c r="U195" i="15"/>
  <c r="T195" i="15"/>
  <c r="S195" i="15"/>
  <c r="Q205" i="16"/>
  <c r="E205" i="16"/>
  <c r="U204" i="16"/>
  <c r="T204" i="16"/>
  <c r="S204" i="16"/>
  <c r="U203" i="16"/>
  <c r="T203" i="16"/>
  <c r="S203" i="16"/>
  <c r="U202" i="16"/>
  <c r="T202" i="16"/>
  <c r="S202" i="16"/>
  <c r="U201" i="16"/>
  <c r="T201" i="16"/>
  <c r="S201" i="16"/>
  <c r="U200" i="16"/>
  <c r="T200" i="16"/>
  <c r="S200" i="16"/>
  <c r="U199" i="16"/>
  <c r="T199" i="16"/>
  <c r="S199" i="16"/>
  <c r="U198" i="16"/>
  <c r="T198" i="16"/>
  <c r="S198" i="16"/>
  <c r="U197" i="16"/>
  <c r="T197" i="16"/>
  <c r="S197" i="16"/>
  <c r="U196" i="16"/>
  <c r="T196" i="16"/>
  <c r="S196" i="16"/>
  <c r="U195" i="16"/>
  <c r="T195" i="16"/>
  <c r="S195" i="16"/>
  <c r="Q205" i="2"/>
  <c r="E205" i="2"/>
  <c r="U204" i="2"/>
  <c r="T204" i="2"/>
  <c r="S204" i="2"/>
  <c r="U203" i="2"/>
  <c r="T203" i="2"/>
  <c r="S203" i="2"/>
  <c r="U202" i="2"/>
  <c r="T202" i="2"/>
  <c r="S202" i="2"/>
  <c r="U201" i="2"/>
  <c r="T201" i="2"/>
  <c r="S201" i="2"/>
  <c r="U200" i="2"/>
  <c r="T200" i="2"/>
  <c r="S200" i="2"/>
  <c r="U199" i="2"/>
  <c r="T199" i="2"/>
  <c r="S199" i="2"/>
  <c r="U198" i="2"/>
  <c r="T198" i="2"/>
  <c r="S198" i="2"/>
  <c r="U197" i="2"/>
  <c r="T197" i="2"/>
  <c r="S197" i="2"/>
  <c r="U196" i="2"/>
  <c r="T196" i="2"/>
  <c r="S196" i="2"/>
  <c r="U195" i="2"/>
  <c r="T195" i="2"/>
  <c r="S195" i="2"/>
  <c r="Q205" i="6"/>
  <c r="E205" i="6"/>
  <c r="U204" i="6"/>
  <c r="T204" i="6"/>
  <c r="S204" i="6"/>
  <c r="U203" i="6"/>
  <c r="T203" i="6"/>
  <c r="S203" i="6"/>
  <c r="U202" i="6"/>
  <c r="T202" i="6"/>
  <c r="S202" i="6"/>
  <c r="U201" i="6"/>
  <c r="T201" i="6"/>
  <c r="S201" i="6"/>
  <c r="U200" i="6"/>
  <c r="T200" i="6"/>
  <c r="S200" i="6"/>
  <c r="U199" i="6"/>
  <c r="T199" i="6"/>
  <c r="S199" i="6"/>
  <c r="U198" i="6"/>
  <c r="T198" i="6"/>
  <c r="S198" i="6"/>
  <c r="U197" i="6"/>
  <c r="T197" i="6"/>
  <c r="S197" i="6"/>
  <c r="U196" i="6"/>
  <c r="T196" i="6"/>
  <c r="S196" i="6"/>
  <c r="U195" i="6"/>
  <c r="T195" i="6"/>
  <c r="S195" i="6"/>
  <c r="Q205" i="7"/>
  <c r="E205" i="7"/>
  <c r="U204" i="7"/>
  <c r="T204" i="7"/>
  <c r="S204" i="7"/>
  <c r="U203" i="7"/>
  <c r="T203" i="7"/>
  <c r="S203" i="7"/>
  <c r="U202" i="7"/>
  <c r="T202" i="7"/>
  <c r="S202" i="7"/>
  <c r="U201" i="7"/>
  <c r="T201" i="7"/>
  <c r="S201" i="7"/>
  <c r="U200" i="7"/>
  <c r="T200" i="7"/>
  <c r="S200" i="7"/>
  <c r="U199" i="7"/>
  <c r="T199" i="7"/>
  <c r="S199" i="7"/>
  <c r="U198" i="7"/>
  <c r="T198" i="7"/>
  <c r="S198" i="7"/>
  <c r="U197" i="7"/>
  <c r="T197" i="7"/>
  <c r="S197" i="7"/>
  <c r="U196" i="7"/>
  <c r="T196" i="7"/>
  <c r="S196" i="7"/>
  <c r="U195" i="7"/>
  <c r="T195" i="7"/>
  <c r="S195" i="7"/>
  <c r="Q205" i="8"/>
  <c r="E205" i="8"/>
  <c r="U204" i="8"/>
  <c r="T204" i="8"/>
  <c r="S204" i="8"/>
  <c r="U203" i="8"/>
  <c r="T203" i="8"/>
  <c r="S203" i="8"/>
  <c r="U202" i="8"/>
  <c r="T202" i="8"/>
  <c r="S202" i="8"/>
  <c r="U201" i="8"/>
  <c r="T201" i="8"/>
  <c r="S201" i="8"/>
  <c r="U200" i="8"/>
  <c r="T200" i="8"/>
  <c r="S200" i="8"/>
  <c r="U199" i="8"/>
  <c r="T199" i="8"/>
  <c r="S199" i="8"/>
  <c r="U198" i="8"/>
  <c r="T198" i="8"/>
  <c r="S198" i="8"/>
  <c r="U197" i="8"/>
  <c r="T197" i="8"/>
  <c r="S197" i="8"/>
  <c r="U196" i="8"/>
  <c r="T196" i="8"/>
  <c r="S196" i="8"/>
  <c r="U195" i="8"/>
  <c r="T195" i="8"/>
  <c r="S195" i="8"/>
  <c r="Q205" i="9"/>
  <c r="E205" i="9"/>
  <c r="U204" i="9"/>
  <c r="T204" i="9"/>
  <c r="S204" i="9"/>
  <c r="U203" i="9"/>
  <c r="T203" i="9"/>
  <c r="S203" i="9"/>
  <c r="U202" i="9"/>
  <c r="T202" i="9"/>
  <c r="S202" i="9"/>
  <c r="U201" i="9"/>
  <c r="T201" i="9"/>
  <c r="S201" i="9"/>
  <c r="U200" i="9"/>
  <c r="T200" i="9"/>
  <c r="S200" i="9"/>
  <c r="U199" i="9"/>
  <c r="T199" i="9"/>
  <c r="S199" i="9"/>
  <c r="U198" i="9"/>
  <c r="T198" i="9"/>
  <c r="S198" i="9"/>
  <c r="U197" i="9"/>
  <c r="T197" i="9"/>
  <c r="S197" i="9"/>
  <c r="U196" i="9"/>
  <c r="T196" i="9"/>
  <c r="S196" i="9"/>
  <c r="U195" i="9"/>
  <c r="T195" i="9"/>
  <c r="S195" i="9"/>
  <c r="Q205" i="10"/>
  <c r="E205" i="10"/>
  <c r="U204" i="10"/>
  <c r="T204" i="10"/>
  <c r="S204" i="10"/>
  <c r="U203" i="10"/>
  <c r="T203" i="10"/>
  <c r="S203" i="10"/>
  <c r="U202" i="10"/>
  <c r="T202" i="10"/>
  <c r="S202" i="10"/>
  <c r="U201" i="10"/>
  <c r="T201" i="10"/>
  <c r="S201" i="10"/>
  <c r="U200" i="10"/>
  <c r="T200" i="10"/>
  <c r="S200" i="10"/>
  <c r="U199" i="10"/>
  <c r="T199" i="10"/>
  <c r="S199" i="10"/>
  <c r="U198" i="10"/>
  <c r="T198" i="10"/>
  <c r="S198" i="10"/>
  <c r="U197" i="10"/>
  <c r="T197" i="10"/>
  <c r="S197" i="10"/>
  <c r="U196" i="10"/>
  <c r="T196" i="10"/>
  <c r="S196" i="10"/>
  <c r="U195" i="10"/>
  <c r="T195" i="10"/>
  <c r="S195" i="10"/>
  <c r="Q205" i="11"/>
  <c r="E205" i="11"/>
  <c r="U204" i="11"/>
  <c r="T204" i="11"/>
  <c r="S204" i="11"/>
  <c r="U203" i="11"/>
  <c r="T203" i="11"/>
  <c r="S203" i="11"/>
  <c r="U202" i="11"/>
  <c r="T202" i="11"/>
  <c r="S202" i="11"/>
  <c r="U201" i="11"/>
  <c r="T201" i="11"/>
  <c r="S201" i="11"/>
  <c r="U200" i="11"/>
  <c r="T200" i="11"/>
  <c r="S200" i="11"/>
  <c r="U199" i="11"/>
  <c r="T199" i="11"/>
  <c r="S199" i="11"/>
  <c r="U198" i="11"/>
  <c r="T198" i="11"/>
  <c r="S198" i="11"/>
  <c r="U197" i="11"/>
  <c r="T197" i="11"/>
  <c r="S197" i="11"/>
  <c r="U196" i="11"/>
  <c r="T196" i="11"/>
  <c r="S196" i="11"/>
  <c r="U195" i="11"/>
  <c r="T195" i="11"/>
  <c r="S195" i="11"/>
  <c r="Q205" i="12"/>
  <c r="E205" i="12"/>
  <c r="U204" i="12"/>
  <c r="T204" i="12"/>
  <c r="S204" i="12"/>
  <c r="U203" i="12"/>
  <c r="T203" i="12"/>
  <c r="S203" i="12"/>
  <c r="U202" i="12"/>
  <c r="T202" i="12"/>
  <c r="S202" i="12"/>
  <c r="U201" i="12"/>
  <c r="T201" i="12"/>
  <c r="S201" i="12"/>
  <c r="U200" i="12"/>
  <c r="T200" i="12"/>
  <c r="S200" i="12"/>
  <c r="U199" i="12"/>
  <c r="T199" i="12"/>
  <c r="S199" i="12"/>
  <c r="U198" i="12"/>
  <c r="T198" i="12"/>
  <c r="S198" i="12"/>
  <c r="U197" i="12"/>
  <c r="T197" i="12"/>
  <c r="S197" i="12"/>
  <c r="U196" i="12"/>
  <c r="T196" i="12"/>
  <c r="S196" i="12"/>
  <c r="U195" i="12"/>
  <c r="T195" i="12"/>
  <c r="S195" i="12"/>
  <c r="Q205" i="13"/>
  <c r="E205" i="13"/>
  <c r="U204" i="13"/>
  <c r="T204" i="13"/>
  <c r="S204" i="13"/>
  <c r="U203" i="13"/>
  <c r="T203" i="13"/>
  <c r="S203" i="13"/>
  <c r="U202" i="13"/>
  <c r="T202" i="13"/>
  <c r="S202" i="13"/>
  <c r="U201" i="13"/>
  <c r="T201" i="13"/>
  <c r="S201" i="13"/>
  <c r="U200" i="13"/>
  <c r="T200" i="13"/>
  <c r="S200" i="13"/>
  <c r="U199" i="13"/>
  <c r="T199" i="13"/>
  <c r="S199" i="13"/>
  <c r="U198" i="13"/>
  <c r="T198" i="13"/>
  <c r="S198" i="13"/>
  <c r="U197" i="13"/>
  <c r="T197" i="13"/>
  <c r="S197" i="13"/>
  <c r="U196" i="13"/>
  <c r="T196" i="13"/>
  <c r="S196" i="13"/>
  <c r="U195" i="13"/>
  <c r="T195" i="13"/>
  <c r="S195" i="13"/>
  <c r="Q205" i="14"/>
  <c r="E205" i="14"/>
  <c r="U204" i="14"/>
  <c r="T204" i="14"/>
  <c r="S204" i="14"/>
  <c r="U203" i="14"/>
  <c r="T203" i="14"/>
  <c r="S203" i="14"/>
  <c r="U202" i="14"/>
  <c r="T202" i="14"/>
  <c r="S202" i="14"/>
  <c r="U201" i="14"/>
  <c r="T201" i="14"/>
  <c r="S201" i="14"/>
  <c r="U200" i="14"/>
  <c r="T200" i="14"/>
  <c r="S200" i="14"/>
  <c r="U199" i="14"/>
  <c r="T199" i="14"/>
  <c r="S199" i="14"/>
  <c r="U198" i="14"/>
  <c r="T198" i="14"/>
  <c r="S198" i="14"/>
  <c r="U197" i="14"/>
  <c r="T197" i="14"/>
  <c r="S197" i="14"/>
  <c r="U196" i="14"/>
  <c r="T196" i="14"/>
  <c r="S196" i="14"/>
  <c r="U195" i="14"/>
  <c r="T195" i="14"/>
  <c r="S195" i="14"/>
  <c r="Q194" i="15"/>
  <c r="E194" i="15"/>
  <c r="U193" i="15"/>
  <c r="T193" i="15"/>
  <c r="S193" i="15"/>
  <c r="N193" i="15" s="1"/>
  <c r="U192" i="15"/>
  <c r="T192" i="15"/>
  <c r="S192" i="15"/>
  <c r="U191" i="15"/>
  <c r="T191" i="15"/>
  <c r="S191" i="15"/>
  <c r="N191" i="15" s="1"/>
  <c r="U190" i="15"/>
  <c r="T190" i="15"/>
  <c r="S190" i="15"/>
  <c r="U189" i="15"/>
  <c r="T189" i="15"/>
  <c r="S189" i="15"/>
  <c r="N189" i="15" s="1"/>
  <c r="U188" i="15"/>
  <c r="T188" i="15"/>
  <c r="S188" i="15"/>
  <c r="U187" i="15"/>
  <c r="T187" i="15"/>
  <c r="S187" i="15"/>
  <c r="U186" i="15"/>
  <c r="T186" i="15"/>
  <c r="S186" i="15"/>
  <c r="U185" i="15"/>
  <c r="T185" i="15"/>
  <c r="S185" i="15"/>
  <c r="U184" i="15"/>
  <c r="T184" i="15"/>
  <c r="S184" i="15"/>
  <c r="Q194" i="16"/>
  <c r="E194" i="16"/>
  <c r="U193" i="16"/>
  <c r="T193" i="16"/>
  <c r="S193" i="16"/>
  <c r="U192" i="16"/>
  <c r="T192" i="16"/>
  <c r="S192" i="16"/>
  <c r="U191" i="16"/>
  <c r="T191" i="16"/>
  <c r="S191" i="16"/>
  <c r="U190" i="16"/>
  <c r="T190" i="16"/>
  <c r="S190" i="16"/>
  <c r="U189" i="16"/>
  <c r="T189" i="16"/>
  <c r="S189" i="16"/>
  <c r="U188" i="16"/>
  <c r="T188" i="16"/>
  <c r="S188" i="16"/>
  <c r="U187" i="16"/>
  <c r="T187" i="16"/>
  <c r="S187" i="16"/>
  <c r="U186" i="16"/>
  <c r="T186" i="16"/>
  <c r="S186" i="16"/>
  <c r="U185" i="16"/>
  <c r="T185" i="16"/>
  <c r="S185" i="16"/>
  <c r="U184" i="16"/>
  <c r="T184" i="16"/>
  <c r="S184" i="16"/>
  <c r="Q194" i="2"/>
  <c r="E194" i="2"/>
  <c r="U193" i="2"/>
  <c r="T193" i="2"/>
  <c r="S193" i="2"/>
  <c r="U192" i="2"/>
  <c r="T192" i="2"/>
  <c r="S192" i="2"/>
  <c r="U191" i="2"/>
  <c r="T191" i="2"/>
  <c r="S191" i="2"/>
  <c r="U190" i="2"/>
  <c r="T190" i="2"/>
  <c r="S190" i="2"/>
  <c r="U189" i="2"/>
  <c r="T189" i="2"/>
  <c r="S189" i="2"/>
  <c r="U188" i="2"/>
  <c r="T188" i="2"/>
  <c r="S188" i="2"/>
  <c r="U187" i="2"/>
  <c r="T187" i="2"/>
  <c r="S187" i="2"/>
  <c r="U186" i="2"/>
  <c r="T186" i="2"/>
  <c r="S186" i="2"/>
  <c r="U185" i="2"/>
  <c r="T185" i="2"/>
  <c r="S185" i="2"/>
  <c r="U184" i="2"/>
  <c r="T184" i="2"/>
  <c r="S184" i="2"/>
  <c r="Q194" i="6"/>
  <c r="E194" i="6"/>
  <c r="U193" i="6"/>
  <c r="T193" i="6"/>
  <c r="S193" i="6"/>
  <c r="U192" i="6"/>
  <c r="T192" i="6"/>
  <c r="S192" i="6"/>
  <c r="U191" i="6"/>
  <c r="T191" i="6"/>
  <c r="S191" i="6"/>
  <c r="U190" i="6"/>
  <c r="T190" i="6"/>
  <c r="S190" i="6"/>
  <c r="U189" i="6"/>
  <c r="T189" i="6"/>
  <c r="S189" i="6"/>
  <c r="U188" i="6"/>
  <c r="T188" i="6"/>
  <c r="S188" i="6"/>
  <c r="U187" i="6"/>
  <c r="T187" i="6"/>
  <c r="S187" i="6"/>
  <c r="U186" i="6"/>
  <c r="T186" i="6"/>
  <c r="S186" i="6"/>
  <c r="U185" i="6"/>
  <c r="T185" i="6"/>
  <c r="S185" i="6"/>
  <c r="U184" i="6"/>
  <c r="T184" i="6"/>
  <c r="S184" i="6"/>
  <c r="Q194" i="7"/>
  <c r="E194" i="7"/>
  <c r="U193" i="7"/>
  <c r="T193" i="7"/>
  <c r="S193" i="7"/>
  <c r="U192" i="7"/>
  <c r="T192" i="7"/>
  <c r="S192" i="7"/>
  <c r="U191" i="7"/>
  <c r="T191" i="7"/>
  <c r="S191" i="7"/>
  <c r="U190" i="7"/>
  <c r="T190" i="7"/>
  <c r="S190" i="7"/>
  <c r="U189" i="7"/>
  <c r="T189" i="7"/>
  <c r="S189" i="7"/>
  <c r="U188" i="7"/>
  <c r="T188" i="7"/>
  <c r="S188" i="7"/>
  <c r="U187" i="7"/>
  <c r="T187" i="7"/>
  <c r="S187" i="7"/>
  <c r="U186" i="7"/>
  <c r="T186" i="7"/>
  <c r="S186" i="7"/>
  <c r="U185" i="7"/>
  <c r="T185" i="7"/>
  <c r="S185" i="7"/>
  <c r="U184" i="7"/>
  <c r="T184" i="7"/>
  <c r="S184" i="7"/>
  <c r="Q194" i="8"/>
  <c r="E194" i="8"/>
  <c r="U193" i="8"/>
  <c r="T193" i="8"/>
  <c r="S193" i="8"/>
  <c r="U192" i="8"/>
  <c r="T192" i="8"/>
  <c r="S192" i="8"/>
  <c r="U191" i="8"/>
  <c r="T191" i="8"/>
  <c r="S191" i="8"/>
  <c r="U190" i="8"/>
  <c r="T190" i="8"/>
  <c r="S190" i="8"/>
  <c r="U189" i="8"/>
  <c r="T189" i="8"/>
  <c r="S189" i="8"/>
  <c r="U188" i="8"/>
  <c r="T188" i="8"/>
  <c r="S188" i="8"/>
  <c r="U187" i="8"/>
  <c r="T187" i="8"/>
  <c r="S187" i="8"/>
  <c r="U186" i="8"/>
  <c r="T186" i="8"/>
  <c r="S186" i="8"/>
  <c r="U185" i="8"/>
  <c r="T185" i="8"/>
  <c r="S185" i="8"/>
  <c r="U184" i="8"/>
  <c r="T184" i="8"/>
  <c r="S184" i="8"/>
  <c r="Q194" i="9"/>
  <c r="E194" i="9"/>
  <c r="U193" i="9"/>
  <c r="T193" i="9"/>
  <c r="S193" i="9"/>
  <c r="U192" i="9"/>
  <c r="T192" i="9"/>
  <c r="S192" i="9"/>
  <c r="U191" i="9"/>
  <c r="T191" i="9"/>
  <c r="S191" i="9"/>
  <c r="U190" i="9"/>
  <c r="T190" i="9"/>
  <c r="S190" i="9"/>
  <c r="U189" i="9"/>
  <c r="T189" i="9"/>
  <c r="S189" i="9"/>
  <c r="U188" i="9"/>
  <c r="T188" i="9"/>
  <c r="S188" i="9"/>
  <c r="U187" i="9"/>
  <c r="T187" i="9"/>
  <c r="S187" i="9"/>
  <c r="U186" i="9"/>
  <c r="T186" i="9"/>
  <c r="S186" i="9"/>
  <c r="U185" i="9"/>
  <c r="T185" i="9"/>
  <c r="S185" i="9"/>
  <c r="U184" i="9"/>
  <c r="T184" i="9"/>
  <c r="S184" i="9"/>
  <c r="Q194" i="10"/>
  <c r="E194" i="10"/>
  <c r="U193" i="10"/>
  <c r="T193" i="10"/>
  <c r="S193" i="10"/>
  <c r="U192" i="10"/>
  <c r="T192" i="10"/>
  <c r="S192" i="10"/>
  <c r="U191" i="10"/>
  <c r="T191" i="10"/>
  <c r="S191" i="10"/>
  <c r="U190" i="10"/>
  <c r="T190" i="10"/>
  <c r="S190" i="10"/>
  <c r="U189" i="10"/>
  <c r="T189" i="10"/>
  <c r="S189" i="10"/>
  <c r="U188" i="10"/>
  <c r="T188" i="10"/>
  <c r="S188" i="10"/>
  <c r="U187" i="10"/>
  <c r="T187" i="10"/>
  <c r="S187" i="10"/>
  <c r="U186" i="10"/>
  <c r="T186" i="10"/>
  <c r="S186" i="10"/>
  <c r="U185" i="10"/>
  <c r="T185" i="10"/>
  <c r="S185" i="10"/>
  <c r="U184" i="10"/>
  <c r="T184" i="10"/>
  <c r="S184" i="10"/>
  <c r="Q194" i="11"/>
  <c r="E194" i="11"/>
  <c r="U193" i="11"/>
  <c r="T193" i="11"/>
  <c r="S193" i="11"/>
  <c r="U192" i="11"/>
  <c r="T192" i="11"/>
  <c r="S192" i="11"/>
  <c r="U191" i="11"/>
  <c r="T191" i="11"/>
  <c r="S191" i="11"/>
  <c r="U190" i="11"/>
  <c r="T190" i="11"/>
  <c r="S190" i="11"/>
  <c r="U189" i="11"/>
  <c r="T189" i="11"/>
  <c r="S189" i="11"/>
  <c r="U188" i="11"/>
  <c r="T188" i="11"/>
  <c r="S188" i="11"/>
  <c r="U187" i="11"/>
  <c r="T187" i="11"/>
  <c r="S187" i="11"/>
  <c r="U186" i="11"/>
  <c r="T186" i="11"/>
  <c r="S186" i="11"/>
  <c r="U185" i="11"/>
  <c r="T185" i="11"/>
  <c r="S185" i="11"/>
  <c r="U184" i="11"/>
  <c r="T184" i="11"/>
  <c r="S184" i="11"/>
  <c r="Q194" i="12"/>
  <c r="E194" i="12"/>
  <c r="U193" i="12"/>
  <c r="T193" i="12"/>
  <c r="S193" i="12"/>
  <c r="U192" i="12"/>
  <c r="T192" i="12"/>
  <c r="S192" i="12"/>
  <c r="U191" i="12"/>
  <c r="T191" i="12"/>
  <c r="S191" i="12"/>
  <c r="U190" i="12"/>
  <c r="T190" i="12"/>
  <c r="S190" i="12"/>
  <c r="U189" i="12"/>
  <c r="T189" i="12"/>
  <c r="S189" i="12"/>
  <c r="U188" i="12"/>
  <c r="T188" i="12"/>
  <c r="S188" i="12"/>
  <c r="U187" i="12"/>
  <c r="T187" i="12"/>
  <c r="S187" i="12"/>
  <c r="U186" i="12"/>
  <c r="T186" i="12"/>
  <c r="S186" i="12"/>
  <c r="U185" i="12"/>
  <c r="T185" i="12"/>
  <c r="S185" i="12"/>
  <c r="U184" i="12"/>
  <c r="T184" i="12"/>
  <c r="S184" i="12"/>
  <c r="Q194" i="13"/>
  <c r="E194" i="13"/>
  <c r="U193" i="13"/>
  <c r="T193" i="13"/>
  <c r="S193" i="13"/>
  <c r="U192" i="13"/>
  <c r="T192" i="13"/>
  <c r="S192" i="13"/>
  <c r="U191" i="13"/>
  <c r="T191" i="13"/>
  <c r="S191" i="13"/>
  <c r="U190" i="13"/>
  <c r="T190" i="13"/>
  <c r="S190" i="13"/>
  <c r="U189" i="13"/>
  <c r="T189" i="13"/>
  <c r="S189" i="13"/>
  <c r="U188" i="13"/>
  <c r="T188" i="13"/>
  <c r="S188" i="13"/>
  <c r="U187" i="13"/>
  <c r="T187" i="13"/>
  <c r="S187" i="13"/>
  <c r="U186" i="13"/>
  <c r="T186" i="13"/>
  <c r="S186" i="13"/>
  <c r="U185" i="13"/>
  <c r="T185" i="13"/>
  <c r="S185" i="13"/>
  <c r="U184" i="13"/>
  <c r="T184" i="13"/>
  <c r="S184" i="13"/>
  <c r="Q194" i="14"/>
  <c r="E194" i="14"/>
  <c r="U193" i="14"/>
  <c r="T193" i="14"/>
  <c r="S193" i="14"/>
  <c r="U192" i="14"/>
  <c r="T192" i="14"/>
  <c r="S192" i="14"/>
  <c r="U191" i="14"/>
  <c r="T191" i="14"/>
  <c r="S191" i="14"/>
  <c r="U190" i="14"/>
  <c r="T190" i="14"/>
  <c r="S190" i="14"/>
  <c r="U189" i="14"/>
  <c r="T189" i="14"/>
  <c r="S189" i="14"/>
  <c r="U188" i="14"/>
  <c r="T188" i="14"/>
  <c r="S188" i="14"/>
  <c r="U187" i="14"/>
  <c r="T187" i="14"/>
  <c r="S187" i="14"/>
  <c r="U186" i="14"/>
  <c r="T186" i="14"/>
  <c r="S186" i="14"/>
  <c r="U185" i="14"/>
  <c r="T185" i="14"/>
  <c r="S185" i="14"/>
  <c r="U184" i="14"/>
  <c r="T184" i="14"/>
  <c r="S184" i="14"/>
  <c r="Q183" i="15"/>
  <c r="E183" i="15"/>
  <c r="U182" i="15"/>
  <c r="T182" i="15"/>
  <c r="S182" i="15"/>
  <c r="U181" i="15"/>
  <c r="T181" i="15"/>
  <c r="S181" i="15"/>
  <c r="U180" i="15"/>
  <c r="T180" i="15"/>
  <c r="S180" i="15"/>
  <c r="N180" i="15" s="1"/>
  <c r="U179" i="15"/>
  <c r="T179" i="15"/>
  <c r="S179" i="15"/>
  <c r="U178" i="15"/>
  <c r="T178" i="15"/>
  <c r="S178" i="15"/>
  <c r="N178" i="15" s="1"/>
  <c r="U177" i="15"/>
  <c r="T177" i="15"/>
  <c r="S177" i="15"/>
  <c r="U176" i="15"/>
  <c r="T176" i="15"/>
  <c r="S176" i="15"/>
  <c r="U175" i="15"/>
  <c r="T175" i="15"/>
  <c r="S175" i="15"/>
  <c r="U174" i="15"/>
  <c r="T174" i="15"/>
  <c r="S174" i="15"/>
  <c r="U173" i="15"/>
  <c r="T173" i="15"/>
  <c r="S173" i="15"/>
  <c r="Q183" i="16"/>
  <c r="E183" i="16"/>
  <c r="U182" i="16"/>
  <c r="T182" i="16"/>
  <c r="S182" i="16"/>
  <c r="U181" i="16"/>
  <c r="T181" i="16"/>
  <c r="S181" i="16"/>
  <c r="U180" i="16"/>
  <c r="T180" i="16"/>
  <c r="S180" i="16"/>
  <c r="U179" i="16"/>
  <c r="T179" i="16"/>
  <c r="S179" i="16"/>
  <c r="U178" i="16"/>
  <c r="T178" i="16"/>
  <c r="S178" i="16"/>
  <c r="U177" i="16"/>
  <c r="T177" i="16"/>
  <c r="S177" i="16"/>
  <c r="U176" i="16"/>
  <c r="T176" i="16"/>
  <c r="S176" i="16"/>
  <c r="U175" i="16"/>
  <c r="T175" i="16"/>
  <c r="S175" i="16"/>
  <c r="U174" i="16"/>
  <c r="T174" i="16"/>
  <c r="S174" i="16"/>
  <c r="U173" i="16"/>
  <c r="T173" i="16"/>
  <c r="S173" i="16"/>
  <c r="Q183" i="2"/>
  <c r="E183" i="2"/>
  <c r="U182" i="2"/>
  <c r="T182" i="2"/>
  <c r="S182" i="2"/>
  <c r="U181" i="2"/>
  <c r="T181" i="2"/>
  <c r="S181" i="2"/>
  <c r="U180" i="2"/>
  <c r="T180" i="2"/>
  <c r="S180" i="2"/>
  <c r="U179" i="2"/>
  <c r="T179" i="2"/>
  <c r="S179" i="2"/>
  <c r="U178" i="2"/>
  <c r="T178" i="2"/>
  <c r="S178" i="2"/>
  <c r="U177" i="2"/>
  <c r="T177" i="2"/>
  <c r="S177" i="2"/>
  <c r="U176" i="2"/>
  <c r="T176" i="2"/>
  <c r="S176" i="2"/>
  <c r="U175" i="2"/>
  <c r="T175" i="2"/>
  <c r="S175" i="2"/>
  <c r="U174" i="2"/>
  <c r="T174" i="2"/>
  <c r="S174" i="2"/>
  <c r="U173" i="2"/>
  <c r="T173" i="2"/>
  <c r="S173" i="2"/>
  <c r="Q183" i="6"/>
  <c r="E183" i="6"/>
  <c r="U182" i="6"/>
  <c r="T182" i="6"/>
  <c r="S182" i="6"/>
  <c r="U181" i="6"/>
  <c r="T181" i="6"/>
  <c r="S181" i="6"/>
  <c r="U180" i="6"/>
  <c r="T180" i="6"/>
  <c r="S180" i="6"/>
  <c r="U179" i="6"/>
  <c r="T179" i="6"/>
  <c r="S179" i="6"/>
  <c r="U178" i="6"/>
  <c r="T178" i="6"/>
  <c r="S178" i="6"/>
  <c r="U177" i="6"/>
  <c r="T177" i="6"/>
  <c r="S177" i="6"/>
  <c r="U176" i="6"/>
  <c r="T176" i="6"/>
  <c r="S176" i="6"/>
  <c r="U175" i="6"/>
  <c r="T175" i="6"/>
  <c r="S175" i="6"/>
  <c r="U174" i="6"/>
  <c r="T174" i="6"/>
  <c r="S174" i="6"/>
  <c r="U173" i="6"/>
  <c r="T173" i="6"/>
  <c r="S173" i="6"/>
  <c r="Q183" i="7"/>
  <c r="E183" i="7"/>
  <c r="U182" i="7"/>
  <c r="T182" i="7"/>
  <c r="S182" i="7"/>
  <c r="U181" i="7"/>
  <c r="T181" i="7"/>
  <c r="S181" i="7"/>
  <c r="U180" i="7"/>
  <c r="T180" i="7"/>
  <c r="S180" i="7"/>
  <c r="U179" i="7"/>
  <c r="T179" i="7"/>
  <c r="S179" i="7"/>
  <c r="U178" i="7"/>
  <c r="T178" i="7"/>
  <c r="S178" i="7"/>
  <c r="U177" i="7"/>
  <c r="T177" i="7"/>
  <c r="S177" i="7"/>
  <c r="U176" i="7"/>
  <c r="T176" i="7"/>
  <c r="S176" i="7"/>
  <c r="U175" i="7"/>
  <c r="T175" i="7"/>
  <c r="S175" i="7"/>
  <c r="U174" i="7"/>
  <c r="T174" i="7"/>
  <c r="S174" i="7"/>
  <c r="U173" i="7"/>
  <c r="T173" i="7"/>
  <c r="S173" i="7"/>
  <c r="Q183" i="8"/>
  <c r="E183" i="8"/>
  <c r="U182" i="8"/>
  <c r="T182" i="8"/>
  <c r="S182" i="8"/>
  <c r="U181" i="8"/>
  <c r="T181" i="8"/>
  <c r="S181" i="8"/>
  <c r="U180" i="8"/>
  <c r="T180" i="8"/>
  <c r="S180" i="8"/>
  <c r="U179" i="8"/>
  <c r="T179" i="8"/>
  <c r="S179" i="8"/>
  <c r="U178" i="8"/>
  <c r="T178" i="8"/>
  <c r="S178" i="8"/>
  <c r="U177" i="8"/>
  <c r="T177" i="8"/>
  <c r="S177" i="8"/>
  <c r="U176" i="8"/>
  <c r="T176" i="8"/>
  <c r="S176" i="8"/>
  <c r="U175" i="8"/>
  <c r="T175" i="8"/>
  <c r="S175" i="8"/>
  <c r="U174" i="8"/>
  <c r="T174" i="8"/>
  <c r="S174" i="8"/>
  <c r="U173" i="8"/>
  <c r="T173" i="8"/>
  <c r="S173" i="8"/>
  <c r="Q183" i="9"/>
  <c r="E183" i="9"/>
  <c r="U182" i="9"/>
  <c r="T182" i="9"/>
  <c r="S182" i="9"/>
  <c r="U181" i="9"/>
  <c r="T181" i="9"/>
  <c r="S181" i="9"/>
  <c r="U180" i="9"/>
  <c r="T180" i="9"/>
  <c r="S180" i="9"/>
  <c r="U179" i="9"/>
  <c r="T179" i="9"/>
  <c r="S179" i="9"/>
  <c r="U178" i="9"/>
  <c r="T178" i="9"/>
  <c r="S178" i="9"/>
  <c r="U177" i="9"/>
  <c r="T177" i="9"/>
  <c r="S177" i="9"/>
  <c r="U176" i="9"/>
  <c r="T176" i="9"/>
  <c r="S176" i="9"/>
  <c r="U175" i="9"/>
  <c r="T175" i="9"/>
  <c r="S175" i="9"/>
  <c r="U174" i="9"/>
  <c r="T174" i="9"/>
  <c r="S174" i="9"/>
  <c r="U173" i="9"/>
  <c r="T173" i="9"/>
  <c r="S173" i="9"/>
  <c r="Q183" i="10"/>
  <c r="E183" i="10"/>
  <c r="U182" i="10"/>
  <c r="T182" i="10"/>
  <c r="S182" i="10"/>
  <c r="U181" i="10"/>
  <c r="T181" i="10"/>
  <c r="S181" i="10"/>
  <c r="U180" i="10"/>
  <c r="T180" i="10"/>
  <c r="S180" i="10"/>
  <c r="U179" i="10"/>
  <c r="T179" i="10"/>
  <c r="S179" i="10"/>
  <c r="U178" i="10"/>
  <c r="T178" i="10"/>
  <c r="S178" i="10"/>
  <c r="U177" i="10"/>
  <c r="T177" i="10"/>
  <c r="S177" i="10"/>
  <c r="U176" i="10"/>
  <c r="T176" i="10"/>
  <c r="S176" i="10"/>
  <c r="U175" i="10"/>
  <c r="T175" i="10"/>
  <c r="S175" i="10"/>
  <c r="U174" i="10"/>
  <c r="T174" i="10"/>
  <c r="S174" i="10"/>
  <c r="U173" i="10"/>
  <c r="T173" i="10"/>
  <c r="S173" i="10"/>
  <c r="Q183" i="11"/>
  <c r="E183" i="11"/>
  <c r="U182" i="11"/>
  <c r="T182" i="11"/>
  <c r="S182" i="11"/>
  <c r="U181" i="11"/>
  <c r="T181" i="11"/>
  <c r="S181" i="11"/>
  <c r="U180" i="11"/>
  <c r="T180" i="11"/>
  <c r="S180" i="11"/>
  <c r="N180" i="11" s="1"/>
  <c r="U179" i="11"/>
  <c r="T179" i="11"/>
  <c r="S179" i="11"/>
  <c r="U178" i="11"/>
  <c r="T178" i="11"/>
  <c r="S178" i="11"/>
  <c r="U177" i="11"/>
  <c r="T177" i="11"/>
  <c r="S177" i="11"/>
  <c r="U176" i="11"/>
  <c r="T176" i="11"/>
  <c r="S176" i="11"/>
  <c r="U175" i="11"/>
  <c r="T175" i="11"/>
  <c r="S175" i="11"/>
  <c r="U174" i="11"/>
  <c r="T174" i="11"/>
  <c r="S174" i="11"/>
  <c r="U173" i="11"/>
  <c r="T173" i="11"/>
  <c r="S173" i="11"/>
  <c r="Q183" i="12"/>
  <c r="E183" i="12"/>
  <c r="U182" i="12"/>
  <c r="T182" i="12"/>
  <c r="S182" i="12"/>
  <c r="U181" i="12"/>
  <c r="T181" i="12"/>
  <c r="S181" i="12"/>
  <c r="U180" i="12"/>
  <c r="T180" i="12"/>
  <c r="S180" i="12"/>
  <c r="U179" i="12"/>
  <c r="T179" i="12"/>
  <c r="S179" i="12"/>
  <c r="U178" i="12"/>
  <c r="T178" i="12"/>
  <c r="S178" i="12"/>
  <c r="U177" i="12"/>
  <c r="T177" i="12"/>
  <c r="S177" i="12"/>
  <c r="U176" i="12"/>
  <c r="T176" i="12"/>
  <c r="S176" i="12"/>
  <c r="U175" i="12"/>
  <c r="T175" i="12"/>
  <c r="S175" i="12"/>
  <c r="U174" i="12"/>
  <c r="T174" i="12"/>
  <c r="S174" i="12"/>
  <c r="N174" i="12" s="1"/>
  <c r="U173" i="12"/>
  <c r="T173" i="12"/>
  <c r="S173" i="12"/>
  <c r="Q183" i="13"/>
  <c r="E183" i="13"/>
  <c r="U182" i="13"/>
  <c r="T182" i="13"/>
  <c r="S182" i="13"/>
  <c r="U181" i="13"/>
  <c r="T181" i="13"/>
  <c r="S181" i="13"/>
  <c r="U180" i="13"/>
  <c r="T180" i="13"/>
  <c r="S180" i="13"/>
  <c r="U179" i="13"/>
  <c r="T179" i="13"/>
  <c r="S179" i="13"/>
  <c r="U178" i="13"/>
  <c r="T178" i="13"/>
  <c r="S178" i="13"/>
  <c r="U177" i="13"/>
  <c r="T177" i="13"/>
  <c r="S177" i="13"/>
  <c r="U176" i="13"/>
  <c r="T176" i="13"/>
  <c r="S176" i="13"/>
  <c r="U175" i="13"/>
  <c r="T175" i="13"/>
  <c r="S175" i="13"/>
  <c r="U174" i="13"/>
  <c r="T174" i="13"/>
  <c r="S174" i="13"/>
  <c r="U173" i="13"/>
  <c r="T173" i="13"/>
  <c r="S173" i="13"/>
  <c r="Q183" i="14"/>
  <c r="E183" i="14"/>
  <c r="U182" i="14"/>
  <c r="T182" i="14"/>
  <c r="S182" i="14"/>
  <c r="U181" i="14"/>
  <c r="T181" i="14"/>
  <c r="S181" i="14"/>
  <c r="U180" i="14"/>
  <c r="T180" i="14"/>
  <c r="S180" i="14"/>
  <c r="U179" i="14"/>
  <c r="T179" i="14"/>
  <c r="S179" i="14"/>
  <c r="U178" i="14"/>
  <c r="T178" i="14"/>
  <c r="S178" i="14"/>
  <c r="U177" i="14"/>
  <c r="T177" i="14"/>
  <c r="S177" i="14"/>
  <c r="U176" i="14"/>
  <c r="T176" i="14"/>
  <c r="S176" i="14"/>
  <c r="U175" i="14"/>
  <c r="T175" i="14"/>
  <c r="S175" i="14"/>
  <c r="U174" i="14"/>
  <c r="T174" i="14"/>
  <c r="S174" i="14"/>
  <c r="U173" i="14"/>
  <c r="T173" i="14"/>
  <c r="S173" i="14"/>
  <c r="Q172" i="15"/>
  <c r="E172" i="15"/>
  <c r="U171" i="15"/>
  <c r="T171" i="15"/>
  <c r="S171" i="15"/>
  <c r="N171" i="15" s="1"/>
  <c r="U170" i="15"/>
  <c r="T170" i="15"/>
  <c r="S170" i="15"/>
  <c r="U169" i="15"/>
  <c r="T169" i="15"/>
  <c r="S169" i="15"/>
  <c r="U168" i="15"/>
  <c r="T168" i="15"/>
  <c r="S168" i="15"/>
  <c r="N168" i="15" s="1"/>
  <c r="U167" i="15"/>
  <c r="T167" i="15"/>
  <c r="S167" i="15"/>
  <c r="N167" i="15" s="1"/>
  <c r="U166" i="15"/>
  <c r="T166" i="15"/>
  <c r="S166" i="15"/>
  <c r="U165" i="15"/>
  <c r="T165" i="15"/>
  <c r="S165" i="15"/>
  <c r="U164" i="15"/>
  <c r="T164" i="15"/>
  <c r="S164" i="15"/>
  <c r="U163" i="15"/>
  <c r="T163" i="15"/>
  <c r="S163" i="15"/>
  <c r="U162" i="15"/>
  <c r="T162" i="15"/>
  <c r="S162" i="15"/>
  <c r="Q172" i="16"/>
  <c r="E172" i="16"/>
  <c r="U171" i="16"/>
  <c r="T171" i="16"/>
  <c r="S171" i="16"/>
  <c r="U170" i="16"/>
  <c r="T170" i="16"/>
  <c r="S170" i="16"/>
  <c r="U169" i="16"/>
  <c r="T169" i="16"/>
  <c r="S169" i="16"/>
  <c r="U168" i="16"/>
  <c r="T168" i="16"/>
  <c r="S168" i="16"/>
  <c r="U167" i="16"/>
  <c r="T167" i="16"/>
  <c r="S167" i="16"/>
  <c r="U166" i="16"/>
  <c r="T166" i="16"/>
  <c r="S166" i="16"/>
  <c r="U165" i="16"/>
  <c r="T165" i="16"/>
  <c r="S165" i="16"/>
  <c r="U164" i="16"/>
  <c r="T164" i="16"/>
  <c r="S164" i="16"/>
  <c r="U163" i="16"/>
  <c r="T163" i="16"/>
  <c r="S163" i="16"/>
  <c r="U162" i="16"/>
  <c r="T162" i="16"/>
  <c r="S162" i="16"/>
  <c r="Q172" i="2"/>
  <c r="E172" i="2"/>
  <c r="U171" i="2"/>
  <c r="T171" i="2"/>
  <c r="S171" i="2"/>
  <c r="U170" i="2"/>
  <c r="T170" i="2"/>
  <c r="S170" i="2"/>
  <c r="U169" i="2"/>
  <c r="T169" i="2"/>
  <c r="S169" i="2"/>
  <c r="U168" i="2"/>
  <c r="T168" i="2"/>
  <c r="S168" i="2"/>
  <c r="U167" i="2"/>
  <c r="T167" i="2"/>
  <c r="S167" i="2"/>
  <c r="U166" i="2"/>
  <c r="T166" i="2"/>
  <c r="S166" i="2"/>
  <c r="U165" i="2"/>
  <c r="T165" i="2"/>
  <c r="S165" i="2"/>
  <c r="U164" i="2"/>
  <c r="T164" i="2"/>
  <c r="S164" i="2"/>
  <c r="U163" i="2"/>
  <c r="T163" i="2"/>
  <c r="S163" i="2"/>
  <c r="U162" i="2"/>
  <c r="T162" i="2"/>
  <c r="S162" i="2"/>
  <c r="Q172" i="6"/>
  <c r="E172" i="6"/>
  <c r="U171" i="6"/>
  <c r="T171" i="6"/>
  <c r="S171" i="6"/>
  <c r="U170" i="6"/>
  <c r="T170" i="6"/>
  <c r="S170" i="6"/>
  <c r="U169" i="6"/>
  <c r="T169" i="6"/>
  <c r="S169" i="6"/>
  <c r="U168" i="6"/>
  <c r="T168" i="6"/>
  <c r="S168" i="6"/>
  <c r="U167" i="6"/>
  <c r="T167" i="6"/>
  <c r="S167" i="6"/>
  <c r="U166" i="6"/>
  <c r="T166" i="6"/>
  <c r="S166" i="6"/>
  <c r="U165" i="6"/>
  <c r="T165" i="6"/>
  <c r="S165" i="6"/>
  <c r="U164" i="6"/>
  <c r="T164" i="6"/>
  <c r="S164" i="6"/>
  <c r="U163" i="6"/>
  <c r="T163" i="6"/>
  <c r="S163" i="6"/>
  <c r="U162" i="6"/>
  <c r="T162" i="6"/>
  <c r="S162" i="6"/>
  <c r="Q172" i="7"/>
  <c r="E172" i="7"/>
  <c r="U171" i="7"/>
  <c r="T171" i="7"/>
  <c r="S171" i="7"/>
  <c r="U170" i="7"/>
  <c r="T170" i="7"/>
  <c r="S170" i="7"/>
  <c r="U169" i="7"/>
  <c r="T169" i="7"/>
  <c r="S169" i="7"/>
  <c r="U168" i="7"/>
  <c r="T168" i="7"/>
  <c r="S168" i="7"/>
  <c r="U167" i="7"/>
  <c r="T167" i="7"/>
  <c r="S167" i="7"/>
  <c r="U166" i="7"/>
  <c r="T166" i="7"/>
  <c r="S166" i="7"/>
  <c r="U165" i="7"/>
  <c r="T165" i="7"/>
  <c r="S165" i="7"/>
  <c r="U164" i="7"/>
  <c r="T164" i="7"/>
  <c r="S164" i="7"/>
  <c r="U163" i="7"/>
  <c r="T163" i="7"/>
  <c r="S163" i="7"/>
  <c r="U162" i="7"/>
  <c r="T162" i="7"/>
  <c r="S162" i="7"/>
  <c r="Q172" i="8"/>
  <c r="E172" i="8"/>
  <c r="U171" i="8"/>
  <c r="T171" i="8"/>
  <c r="S171" i="8"/>
  <c r="U170" i="8"/>
  <c r="T170" i="8"/>
  <c r="S170" i="8"/>
  <c r="U169" i="8"/>
  <c r="T169" i="8"/>
  <c r="S169" i="8"/>
  <c r="U168" i="8"/>
  <c r="T168" i="8"/>
  <c r="S168" i="8"/>
  <c r="U167" i="8"/>
  <c r="T167" i="8"/>
  <c r="S167" i="8"/>
  <c r="U166" i="8"/>
  <c r="T166" i="8"/>
  <c r="S166" i="8"/>
  <c r="U165" i="8"/>
  <c r="T165" i="8"/>
  <c r="S165" i="8"/>
  <c r="U164" i="8"/>
  <c r="T164" i="8"/>
  <c r="S164" i="8"/>
  <c r="U163" i="8"/>
  <c r="T163" i="8"/>
  <c r="S163" i="8"/>
  <c r="U162" i="8"/>
  <c r="T162" i="8"/>
  <c r="S162" i="8"/>
  <c r="Q172" i="9"/>
  <c r="E172" i="9"/>
  <c r="U171" i="9"/>
  <c r="T171" i="9"/>
  <c r="S171" i="9"/>
  <c r="U170" i="9"/>
  <c r="T170" i="9"/>
  <c r="S170" i="9"/>
  <c r="U169" i="9"/>
  <c r="T169" i="9"/>
  <c r="S169" i="9"/>
  <c r="U168" i="9"/>
  <c r="T168" i="9"/>
  <c r="S168" i="9"/>
  <c r="U167" i="9"/>
  <c r="T167" i="9"/>
  <c r="S167" i="9"/>
  <c r="U166" i="9"/>
  <c r="T166" i="9"/>
  <c r="S166" i="9"/>
  <c r="U165" i="9"/>
  <c r="T165" i="9"/>
  <c r="S165" i="9"/>
  <c r="U164" i="9"/>
  <c r="T164" i="9"/>
  <c r="S164" i="9"/>
  <c r="U163" i="9"/>
  <c r="T163" i="9"/>
  <c r="S163" i="9"/>
  <c r="U162" i="9"/>
  <c r="T162" i="9"/>
  <c r="S162" i="9"/>
  <c r="Q172" i="10"/>
  <c r="E172" i="10"/>
  <c r="U171" i="10"/>
  <c r="T171" i="10"/>
  <c r="S171" i="10"/>
  <c r="U170" i="10"/>
  <c r="T170" i="10"/>
  <c r="S170" i="10"/>
  <c r="U169" i="10"/>
  <c r="T169" i="10"/>
  <c r="S169" i="10"/>
  <c r="U168" i="10"/>
  <c r="T168" i="10"/>
  <c r="S168" i="10"/>
  <c r="U167" i="10"/>
  <c r="T167" i="10"/>
  <c r="S167" i="10"/>
  <c r="U166" i="10"/>
  <c r="T166" i="10"/>
  <c r="S166" i="10"/>
  <c r="U165" i="10"/>
  <c r="T165" i="10"/>
  <c r="S165" i="10"/>
  <c r="U164" i="10"/>
  <c r="T164" i="10"/>
  <c r="S164" i="10"/>
  <c r="U163" i="10"/>
  <c r="T163" i="10"/>
  <c r="S163" i="10"/>
  <c r="U162" i="10"/>
  <c r="T162" i="10"/>
  <c r="S162" i="10"/>
  <c r="Q172" i="11"/>
  <c r="E172" i="11"/>
  <c r="U171" i="11"/>
  <c r="T171" i="11"/>
  <c r="S171" i="11"/>
  <c r="U170" i="11"/>
  <c r="T170" i="11"/>
  <c r="S170" i="11"/>
  <c r="U169" i="11"/>
  <c r="T169" i="11"/>
  <c r="S169" i="11"/>
  <c r="U168" i="11"/>
  <c r="T168" i="11"/>
  <c r="S168" i="11"/>
  <c r="U167" i="11"/>
  <c r="T167" i="11"/>
  <c r="S167" i="11"/>
  <c r="U166" i="11"/>
  <c r="T166" i="11"/>
  <c r="S166" i="11"/>
  <c r="U165" i="11"/>
  <c r="T165" i="11"/>
  <c r="S165" i="11"/>
  <c r="U164" i="11"/>
  <c r="T164" i="11"/>
  <c r="S164" i="11"/>
  <c r="U163" i="11"/>
  <c r="T163" i="11"/>
  <c r="S163" i="11"/>
  <c r="U162" i="11"/>
  <c r="T162" i="11"/>
  <c r="S162" i="11"/>
  <c r="Q172" i="12"/>
  <c r="E172" i="12"/>
  <c r="U171" i="12"/>
  <c r="T171" i="12"/>
  <c r="S171" i="12"/>
  <c r="U170" i="12"/>
  <c r="T170" i="12"/>
  <c r="S170" i="12"/>
  <c r="U169" i="12"/>
  <c r="T169" i="12"/>
  <c r="S169" i="12"/>
  <c r="U168" i="12"/>
  <c r="T168" i="12"/>
  <c r="S168" i="12"/>
  <c r="U167" i="12"/>
  <c r="T167" i="12"/>
  <c r="S167" i="12"/>
  <c r="U166" i="12"/>
  <c r="T166" i="12"/>
  <c r="S166" i="12"/>
  <c r="U165" i="12"/>
  <c r="T165" i="12"/>
  <c r="S165" i="12"/>
  <c r="U164" i="12"/>
  <c r="T164" i="12"/>
  <c r="S164" i="12"/>
  <c r="U163" i="12"/>
  <c r="T163" i="12"/>
  <c r="S163" i="12"/>
  <c r="U162" i="12"/>
  <c r="T162" i="12"/>
  <c r="S162" i="12"/>
  <c r="Q172" i="13"/>
  <c r="E172" i="13"/>
  <c r="U171" i="13"/>
  <c r="T171" i="13"/>
  <c r="S171" i="13"/>
  <c r="U170" i="13"/>
  <c r="T170" i="13"/>
  <c r="S170" i="13"/>
  <c r="U169" i="13"/>
  <c r="T169" i="13"/>
  <c r="S169" i="13"/>
  <c r="U168" i="13"/>
  <c r="T168" i="13"/>
  <c r="S168" i="13"/>
  <c r="U167" i="13"/>
  <c r="T167" i="13"/>
  <c r="S167" i="13"/>
  <c r="U166" i="13"/>
  <c r="T166" i="13"/>
  <c r="S166" i="13"/>
  <c r="U165" i="13"/>
  <c r="T165" i="13"/>
  <c r="S165" i="13"/>
  <c r="U164" i="13"/>
  <c r="T164" i="13"/>
  <c r="S164" i="13"/>
  <c r="U163" i="13"/>
  <c r="T163" i="13"/>
  <c r="S163" i="13"/>
  <c r="U162" i="13"/>
  <c r="T162" i="13"/>
  <c r="S162" i="13"/>
  <c r="Q172" i="14"/>
  <c r="E172" i="14"/>
  <c r="U171" i="14"/>
  <c r="T171" i="14"/>
  <c r="S171" i="14"/>
  <c r="U170" i="14"/>
  <c r="T170" i="14"/>
  <c r="S170" i="14"/>
  <c r="U169" i="14"/>
  <c r="T169" i="14"/>
  <c r="S169" i="14"/>
  <c r="U168" i="14"/>
  <c r="T168" i="14"/>
  <c r="S168" i="14"/>
  <c r="U167" i="14"/>
  <c r="T167" i="14"/>
  <c r="S167" i="14"/>
  <c r="U166" i="14"/>
  <c r="T166" i="14"/>
  <c r="S166" i="14"/>
  <c r="U165" i="14"/>
  <c r="T165" i="14"/>
  <c r="S165" i="14"/>
  <c r="U164" i="14"/>
  <c r="T164" i="14"/>
  <c r="S164" i="14"/>
  <c r="U163" i="14"/>
  <c r="T163" i="14"/>
  <c r="S163" i="14"/>
  <c r="U162" i="14"/>
  <c r="T162" i="14"/>
  <c r="S162" i="14"/>
  <c r="Q161" i="15"/>
  <c r="E161" i="15"/>
  <c r="U160" i="15"/>
  <c r="T160" i="15"/>
  <c r="S160" i="15"/>
  <c r="U159" i="15"/>
  <c r="T159" i="15"/>
  <c r="S159" i="15"/>
  <c r="U158" i="15"/>
  <c r="T158" i="15"/>
  <c r="S158" i="15"/>
  <c r="U157" i="15"/>
  <c r="T157" i="15"/>
  <c r="S157" i="15"/>
  <c r="N157" i="15" s="1"/>
  <c r="U156" i="15"/>
  <c r="T156" i="15"/>
  <c r="S156" i="15"/>
  <c r="N156" i="15" s="1"/>
  <c r="U155" i="15"/>
  <c r="T155" i="15"/>
  <c r="S155" i="15"/>
  <c r="U154" i="15"/>
  <c r="T154" i="15"/>
  <c r="S154" i="15"/>
  <c r="U153" i="15"/>
  <c r="T153" i="15"/>
  <c r="S153" i="15"/>
  <c r="U152" i="15"/>
  <c r="T152" i="15"/>
  <c r="S152" i="15"/>
  <c r="U151" i="15"/>
  <c r="T151" i="15"/>
  <c r="S151" i="15"/>
  <c r="Q161" i="16"/>
  <c r="E161" i="16"/>
  <c r="U160" i="16"/>
  <c r="T160" i="16"/>
  <c r="S160" i="16"/>
  <c r="U159" i="16"/>
  <c r="T159" i="16"/>
  <c r="S159" i="16"/>
  <c r="U158" i="16"/>
  <c r="T158" i="16"/>
  <c r="S158" i="16"/>
  <c r="U157" i="16"/>
  <c r="T157" i="16"/>
  <c r="S157" i="16"/>
  <c r="U156" i="16"/>
  <c r="T156" i="16"/>
  <c r="S156" i="16"/>
  <c r="U155" i="16"/>
  <c r="T155" i="16"/>
  <c r="S155" i="16"/>
  <c r="U154" i="16"/>
  <c r="T154" i="16"/>
  <c r="S154" i="16"/>
  <c r="U153" i="16"/>
  <c r="T153" i="16"/>
  <c r="S153" i="16"/>
  <c r="N153" i="16" s="1"/>
  <c r="U152" i="16"/>
  <c r="T152" i="16"/>
  <c r="S152" i="16"/>
  <c r="U151" i="16"/>
  <c r="T151" i="16"/>
  <c r="S151" i="16"/>
  <c r="Q161" i="2"/>
  <c r="E161" i="2"/>
  <c r="U160" i="2"/>
  <c r="T160" i="2"/>
  <c r="S160" i="2"/>
  <c r="U159" i="2"/>
  <c r="T159" i="2"/>
  <c r="S159" i="2"/>
  <c r="U158" i="2"/>
  <c r="T158" i="2"/>
  <c r="S158" i="2"/>
  <c r="U157" i="2"/>
  <c r="T157" i="2"/>
  <c r="S157" i="2"/>
  <c r="U156" i="2"/>
  <c r="T156" i="2"/>
  <c r="S156" i="2"/>
  <c r="U155" i="2"/>
  <c r="T155" i="2"/>
  <c r="S155" i="2"/>
  <c r="U154" i="2"/>
  <c r="T154" i="2"/>
  <c r="S154" i="2"/>
  <c r="U153" i="2"/>
  <c r="T153" i="2"/>
  <c r="S153" i="2"/>
  <c r="U152" i="2"/>
  <c r="T152" i="2"/>
  <c r="S152" i="2"/>
  <c r="U151" i="2"/>
  <c r="T151" i="2"/>
  <c r="S151" i="2"/>
  <c r="Q161" i="6"/>
  <c r="E161" i="6"/>
  <c r="U160" i="6"/>
  <c r="T160" i="6"/>
  <c r="S160" i="6"/>
  <c r="U159" i="6"/>
  <c r="T159" i="6"/>
  <c r="S159" i="6"/>
  <c r="U158" i="6"/>
  <c r="T158" i="6"/>
  <c r="S158" i="6"/>
  <c r="U157" i="6"/>
  <c r="T157" i="6"/>
  <c r="S157" i="6"/>
  <c r="U156" i="6"/>
  <c r="T156" i="6"/>
  <c r="S156" i="6"/>
  <c r="U155" i="6"/>
  <c r="T155" i="6"/>
  <c r="S155" i="6"/>
  <c r="U154" i="6"/>
  <c r="T154" i="6"/>
  <c r="S154" i="6"/>
  <c r="U153" i="6"/>
  <c r="T153" i="6"/>
  <c r="S153" i="6"/>
  <c r="U152" i="6"/>
  <c r="T152" i="6"/>
  <c r="S152" i="6"/>
  <c r="U151" i="6"/>
  <c r="T151" i="6"/>
  <c r="S151" i="6"/>
  <c r="Q161" i="7"/>
  <c r="E161" i="7"/>
  <c r="U160" i="7"/>
  <c r="T160" i="7"/>
  <c r="S160" i="7"/>
  <c r="U159" i="7"/>
  <c r="T159" i="7"/>
  <c r="S159" i="7"/>
  <c r="U158" i="7"/>
  <c r="T158" i="7"/>
  <c r="S158" i="7"/>
  <c r="U157" i="7"/>
  <c r="T157" i="7"/>
  <c r="S157" i="7"/>
  <c r="U156" i="7"/>
  <c r="T156" i="7"/>
  <c r="S156" i="7"/>
  <c r="U155" i="7"/>
  <c r="T155" i="7"/>
  <c r="S155" i="7"/>
  <c r="U154" i="7"/>
  <c r="T154" i="7"/>
  <c r="S154" i="7"/>
  <c r="U153" i="7"/>
  <c r="T153" i="7"/>
  <c r="S153" i="7"/>
  <c r="U152" i="7"/>
  <c r="T152" i="7"/>
  <c r="S152" i="7"/>
  <c r="U151" i="7"/>
  <c r="T151" i="7"/>
  <c r="S151" i="7"/>
  <c r="N151" i="7" s="1"/>
  <c r="Q161" i="8"/>
  <c r="E161" i="8"/>
  <c r="U160" i="8"/>
  <c r="T160" i="8"/>
  <c r="S160" i="8"/>
  <c r="U159" i="8"/>
  <c r="T159" i="8"/>
  <c r="S159" i="8"/>
  <c r="U158" i="8"/>
  <c r="T158" i="8"/>
  <c r="S158" i="8"/>
  <c r="U157" i="8"/>
  <c r="T157" i="8"/>
  <c r="S157" i="8"/>
  <c r="U156" i="8"/>
  <c r="T156" i="8"/>
  <c r="S156" i="8"/>
  <c r="U155" i="8"/>
  <c r="T155" i="8"/>
  <c r="S155" i="8"/>
  <c r="U154" i="8"/>
  <c r="T154" i="8"/>
  <c r="S154" i="8"/>
  <c r="U153" i="8"/>
  <c r="T153" i="8"/>
  <c r="S153" i="8"/>
  <c r="U152" i="8"/>
  <c r="T152" i="8"/>
  <c r="S152" i="8"/>
  <c r="U151" i="8"/>
  <c r="T151" i="8"/>
  <c r="S151" i="8"/>
  <c r="Q161" i="9"/>
  <c r="E161" i="9"/>
  <c r="U160" i="9"/>
  <c r="T160" i="9"/>
  <c r="S160" i="9"/>
  <c r="U159" i="9"/>
  <c r="T159" i="9"/>
  <c r="S159" i="9"/>
  <c r="U158" i="9"/>
  <c r="T158" i="9"/>
  <c r="S158" i="9"/>
  <c r="U157" i="9"/>
  <c r="T157" i="9"/>
  <c r="S157" i="9"/>
  <c r="U156" i="9"/>
  <c r="T156" i="9"/>
  <c r="S156" i="9"/>
  <c r="U155" i="9"/>
  <c r="T155" i="9"/>
  <c r="S155" i="9"/>
  <c r="U154" i="9"/>
  <c r="T154" i="9"/>
  <c r="S154" i="9"/>
  <c r="U153" i="9"/>
  <c r="T153" i="9"/>
  <c r="S153" i="9"/>
  <c r="U152" i="9"/>
  <c r="T152" i="9"/>
  <c r="S152" i="9"/>
  <c r="U151" i="9"/>
  <c r="T151" i="9"/>
  <c r="S151" i="9"/>
  <c r="Q161" i="10"/>
  <c r="E161" i="10"/>
  <c r="U160" i="10"/>
  <c r="T160" i="10"/>
  <c r="S160" i="10"/>
  <c r="U159" i="10"/>
  <c r="T159" i="10"/>
  <c r="S159" i="10"/>
  <c r="U158" i="10"/>
  <c r="T158" i="10"/>
  <c r="S158" i="10"/>
  <c r="U157" i="10"/>
  <c r="T157" i="10"/>
  <c r="S157" i="10"/>
  <c r="U156" i="10"/>
  <c r="T156" i="10"/>
  <c r="S156" i="10"/>
  <c r="U155" i="10"/>
  <c r="T155" i="10"/>
  <c r="S155" i="10"/>
  <c r="U154" i="10"/>
  <c r="T154" i="10"/>
  <c r="S154" i="10"/>
  <c r="U153" i="10"/>
  <c r="T153" i="10"/>
  <c r="S153" i="10"/>
  <c r="U152" i="10"/>
  <c r="T152" i="10"/>
  <c r="S152" i="10"/>
  <c r="U151" i="10"/>
  <c r="T151" i="10"/>
  <c r="S151" i="10"/>
  <c r="Q161" i="11"/>
  <c r="E161" i="11"/>
  <c r="U160" i="11"/>
  <c r="T160" i="11"/>
  <c r="S160" i="11"/>
  <c r="U159" i="11"/>
  <c r="T159" i="11"/>
  <c r="S159" i="11"/>
  <c r="U158" i="11"/>
  <c r="T158" i="11"/>
  <c r="S158" i="11"/>
  <c r="U157" i="11"/>
  <c r="T157" i="11"/>
  <c r="S157" i="11"/>
  <c r="U156" i="11"/>
  <c r="T156" i="11"/>
  <c r="S156" i="11"/>
  <c r="U155" i="11"/>
  <c r="T155" i="11"/>
  <c r="S155" i="11"/>
  <c r="U154" i="11"/>
  <c r="T154" i="11"/>
  <c r="S154" i="11"/>
  <c r="U153" i="11"/>
  <c r="T153" i="11"/>
  <c r="S153" i="11"/>
  <c r="U152" i="11"/>
  <c r="T152" i="11"/>
  <c r="S152" i="11"/>
  <c r="U151" i="11"/>
  <c r="T151" i="11"/>
  <c r="S151" i="11"/>
  <c r="Q161" i="12"/>
  <c r="E161" i="12"/>
  <c r="U160" i="12"/>
  <c r="T160" i="12"/>
  <c r="S160" i="12"/>
  <c r="N160" i="12" s="1"/>
  <c r="U159" i="12"/>
  <c r="T159" i="12"/>
  <c r="S159" i="12"/>
  <c r="U158" i="12"/>
  <c r="T158" i="12"/>
  <c r="S158" i="12"/>
  <c r="U157" i="12"/>
  <c r="T157" i="12"/>
  <c r="S157" i="12"/>
  <c r="U156" i="12"/>
  <c r="T156" i="12"/>
  <c r="S156" i="12"/>
  <c r="U155" i="12"/>
  <c r="T155" i="12"/>
  <c r="S155" i="12"/>
  <c r="U154" i="12"/>
  <c r="T154" i="12"/>
  <c r="S154" i="12"/>
  <c r="U153" i="12"/>
  <c r="T153" i="12"/>
  <c r="S153" i="12"/>
  <c r="U152" i="12"/>
  <c r="T152" i="12"/>
  <c r="S152" i="12"/>
  <c r="U151" i="12"/>
  <c r="T151" i="12"/>
  <c r="S151" i="12"/>
  <c r="Q161" i="13"/>
  <c r="E161" i="13"/>
  <c r="U160" i="13"/>
  <c r="T160" i="13"/>
  <c r="S160" i="13"/>
  <c r="U159" i="13"/>
  <c r="T159" i="13"/>
  <c r="S159" i="13"/>
  <c r="U158" i="13"/>
  <c r="T158" i="13"/>
  <c r="S158" i="13"/>
  <c r="U157" i="13"/>
  <c r="T157" i="13"/>
  <c r="S157" i="13"/>
  <c r="U156" i="13"/>
  <c r="T156" i="13"/>
  <c r="S156" i="13"/>
  <c r="U155" i="13"/>
  <c r="T155" i="13"/>
  <c r="S155" i="13"/>
  <c r="U154" i="13"/>
  <c r="T154" i="13"/>
  <c r="S154" i="13"/>
  <c r="U153" i="13"/>
  <c r="T153" i="13"/>
  <c r="S153" i="13"/>
  <c r="U152" i="13"/>
  <c r="T152" i="13"/>
  <c r="S152" i="13"/>
  <c r="U151" i="13"/>
  <c r="T151" i="13"/>
  <c r="S151" i="13"/>
  <c r="Q161" i="14"/>
  <c r="E161" i="14"/>
  <c r="U160" i="14"/>
  <c r="T160" i="14"/>
  <c r="S160" i="14"/>
  <c r="U159" i="14"/>
  <c r="T159" i="14"/>
  <c r="S159" i="14"/>
  <c r="U158" i="14"/>
  <c r="T158" i="14"/>
  <c r="S158" i="14"/>
  <c r="U157" i="14"/>
  <c r="T157" i="14"/>
  <c r="S157" i="14"/>
  <c r="U156" i="14"/>
  <c r="T156" i="14"/>
  <c r="S156" i="14"/>
  <c r="U155" i="14"/>
  <c r="T155" i="14"/>
  <c r="S155" i="14"/>
  <c r="U154" i="14"/>
  <c r="T154" i="14"/>
  <c r="S154" i="14"/>
  <c r="U153" i="14"/>
  <c r="T153" i="14"/>
  <c r="S153" i="14"/>
  <c r="U152" i="14"/>
  <c r="T152" i="14"/>
  <c r="S152" i="14"/>
  <c r="U151" i="14"/>
  <c r="T151" i="14"/>
  <c r="S151" i="14"/>
  <c r="Q150" i="15"/>
  <c r="E150" i="15"/>
  <c r="U149" i="15"/>
  <c r="T149" i="15"/>
  <c r="S149" i="15"/>
  <c r="U148" i="15"/>
  <c r="T148" i="15"/>
  <c r="S148" i="15"/>
  <c r="U147" i="15"/>
  <c r="T147" i="15"/>
  <c r="S147" i="15"/>
  <c r="N147" i="15" s="1"/>
  <c r="U146" i="15"/>
  <c r="T146" i="15"/>
  <c r="S146" i="15"/>
  <c r="U145" i="15"/>
  <c r="T145" i="15"/>
  <c r="S145" i="15"/>
  <c r="N145" i="15" s="1"/>
  <c r="U144" i="15"/>
  <c r="T144" i="15"/>
  <c r="S144" i="15"/>
  <c r="U143" i="15"/>
  <c r="T143" i="15"/>
  <c r="S143" i="15"/>
  <c r="U142" i="15"/>
  <c r="T142" i="15"/>
  <c r="S142" i="15"/>
  <c r="U141" i="15"/>
  <c r="T141" i="15"/>
  <c r="S141" i="15"/>
  <c r="U140" i="15"/>
  <c r="T140" i="15"/>
  <c r="S140" i="15"/>
  <c r="Q150" i="16"/>
  <c r="E150" i="16"/>
  <c r="U149" i="16"/>
  <c r="T149" i="16"/>
  <c r="S149" i="16"/>
  <c r="U148" i="16"/>
  <c r="T148" i="16"/>
  <c r="S148" i="16"/>
  <c r="U147" i="16"/>
  <c r="T147" i="16"/>
  <c r="S147" i="16"/>
  <c r="U146" i="16"/>
  <c r="T146" i="16"/>
  <c r="S146" i="16"/>
  <c r="U145" i="16"/>
  <c r="T145" i="16"/>
  <c r="S145" i="16"/>
  <c r="U144" i="16"/>
  <c r="T144" i="16"/>
  <c r="S144" i="16"/>
  <c r="U143" i="16"/>
  <c r="T143" i="16"/>
  <c r="S143" i="16"/>
  <c r="U142" i="16"/>
  <c r="T142" i="16"/>
  <c r="S142" i="16"/>
  <c r="U141" i="16"/>
  <c r="T141" i="16"/>
  <c r="S141" i="16"/>
  <c r="U140" i="16"/>
  <c r="T140" i="16"/>
  <c r="S140" i="16"/>
  <c r="Q150" i="2"/>
  <c r="E150" i="2"/>
  <c r="U149" i="2"/>
  <c r="T149" i="2"/>
  <c r="S149" i="2"/>
  <c r="U148" i="2"/>
  <c r="T148" i="2"/>
  <c r="S148" i="2"/>
  <c r="U147" i="2"/>
  <c r="T147" i="2"/>
  <c r="S147" i="2"/>
  <c r="U146" i="2"/>
  <c r="T146" i="2"/>
  <c r="S146" i="2"/>
  <c r="U145" i="2"/>
  <c r="T145" i="2"/>
  <c r="S145" i="2"/>
  <c r="U144" i="2"/>
  <c r="T144" i="2"/>
  <c r="S144" i="2"/>
  <c r="U143" i="2"/>
  <c r="T143" i="2"/>
  <c r="S143" i="2"/>
  <c r="U142" i="2"/>
  <c r="T142" i="2"/>
  <c r="S142" i="2"/>
  <c r="U141" i="2"/>
  <c r="T141" i="2"/>
  <c r="S141" i="2"/>
  <c r="U140" i="2"/>
  <c r="T140" i="2"/>
  <c r="S140" i="2"/>
  <c r="Q150" i="6"/>
  <c r="E150" i="6"/>
  <c r="U149" i="6"/>
  <c r="T149" i="6"/>
  <c r="S149" i="6"/>
  <c r="U148" i="6"/>
  <c r="T148" i="6"/>
  <c r="S148" i="6"/>
  <c r="U147" i="6"/>
  <c r="T147" i="6"/>
  <c r="S147" i="6"/>
  <c r="U146" i="6"/>
  <c r="T146" i="6"/>
  <c r="S146" i="6"/>
  <c r="U145" i="6"/>
  <c r="T145" i="6"/>
  <c r="S145" i="6"/>
  <c r="U144" i="6"/>
  <c r="T144" i="6"/>
  <c r="S144" i="6"/>
  <c r="U143" i="6"/>
  <c r="T143" i="6"/>
  <c r="S143" i="6"/>
  <c r="U142" i="6"/>
  <c r="T142" i="6"/>
  <c r="S142" i="6"/>
  <c r="U141" i="6"/>
  <c r="T141" i="6"/>
  <c r="S141" i="6"/>
  <c r="U140" i="6"/>
  <c r="T140" i="6"/>
  <c r="S140" i="6"/>
  <c r="Q150" i="7"/>
  <c r="E150" i="7"/>
  <c r="U149" i="7"/>
  <c r="T149" i="7"/>
  <c r="S149" i="7"/>
  <c r="U148" i="7"/>
  <c r="T148" i="7"/>
  <c r="S148" i="7"/>
  <c r="U147" i="7"/>
  <c r="T147" i="7"/>
  <c r="S147" i="7"/>
  <c r="U146" i="7"/>
  <c r="T146" i="7"/>
  <c r="S146" i="7"/>
  <c r="U145" i="7"/>
  <c r="T145" i="7"/>
  <c r="S145" i="7"/>
  <c r="U144" i="7"/>
  <c r="T144" i="7"/>
  <c r="S144" i="7"/>
  <c r="U143" i="7"/>
  <c r="T143" i="7"/>
  <c r="S143" i="7"/>
  <c r="U142" i="7"/>
  <c r="T142" i="7"/>
  <c r="S142" i="7"/>
  <c r="U141" i="7"/>
  <c r="T141" i="7"/>
  <c r="S141" i="7"/>
  <c r="U140" i="7"/>
  <c r="T140" i="7"/>
  <c r="S140" i="7"/>
  <c r="Q150" i="8"/>
  <c r="E150" i="8"/>
  <c r="U149" i="8"/>
  <c r="T149" i="8"/>
  <c r="S149" i="8"/>
  <c r="U148" i="8"/>
  <c r="T148" i="8"/>
  <c r="S148" i="8"/>
  <c r="U147" i="8"/>
  <c r="T147" i="8"/>
  <c r="S147" i="8"/>
  <c r="U146" i="8"/>
  <c r="T146" i="8"/>
  <c r="S146" i="8"/>
  <c r="U145" i="8"/>
  <c r="T145" i="8"/>
  <c r="S145" i="8"/>
  <c r="U144" i="8"/>
  <c r="T144" i="8"/>
  <c r="S144" i="8"/>
  <c r="U143" i="8"/>
  <c r="T143" i="8"/>
  <c r="S143" i="8"/>
  <c r="U142" i="8"/>
  <c r="T142" i="8"/>
  <c r="S142" i="8"/>
  <c r="U141" i="8"/>
  <c r="T141" i="8"/>
  <c r="S141" i="8"/>
  <c r="U140" i="8"/>
  <c r="T140" i="8"/>
  <c r="S140" i="8"/>
  <c r="Q150" i="9"/>
  <c r="E150" i="9"/>
  <c r="U149" i="9"/>
  <c r="T149" i="9"/>
  <c r="S149" i="9"/>
  <c r="U148" i="9"/>
  <c r="T148" i="9"/>
  <c r="S148" i="9"/>
  <c r="U147" i="9"/>
  <c r="T147" i="9"/>
  <c r="S147" i="9"/>
  <c r="U146" i="9"/>
  <c r="T146" i="9"/>
  <c r="S146" i="9"/>
  <c r="U145" i="9"/>
  <c r="T145" i="9"/>
  <c r="S145" i="9"/>
  <c r="U144" i="9"/>
  <c r="T144" i="9"/>
  <c r="S144" i="9"/>
  <c r="U143" i="9"/>
  <c r="T143" i="9"/>
  <c r="S143" i="9"/>
  <c r="U142" i="9"/>
  <c r="T142" i="9"/>
  <c r="S142" i="9"/>
  <c r="U141" i="9"/>
  <c r="T141" i="9"/>
  <c r="S141" i="9"/>
  <c r="U140" i="9"/>
  <c r="T140" i="9"/>
  <c r="S140" i="9"/>
  <c r="Q150" i="10"/>
  <c r="E150" i="10"/>
  <c r="U149" i="10"/>
  <c r="T149" i="10"/>
  <c r="S149" i="10"/>
  <c r="U148" i="10"/>
  <c r="T148" i="10"/>
  <c r="S148" i="10"/>
  <c r="U147" i="10"/>
  <c r="T147" i="10"/>
  <c r="S147" i="10"/>
  <c r="U146" i="10"/>
  <c r="T146" i="10"/>
  <c r="S146" i="10"/>
  <c r="U145" i="10"/>
  <c r="T145" i="10"/>
  <c r="S145" i="10"/>
  <c r="U144" i="10"/>
  <c r="T144" i="10"/>
  <c r="S144" i="10"/>
  <c r="U143" i="10"/>
  <c r="T143" i="10"/>
  <c r="S143" i="10"/>
  <c r="U142" i="10"/>
  <c r="T142" i="10"/>
  <c r="S142" i="10"/>
  <c r="U141" i="10"/>
  <c r="T141" i="10"/>
  <c r="S141" i="10"/>
  <c r="U140" i="10"/>
  <c r="T140" i="10"/>
  <c r="S140" i="10"/>
  <c r="Q150" i="11"/>
  <c r="E150" i="11"/>
  <c r="U149" i="11"/>
  <c r="T149" i="11"/>
  <c r="S149" i="11"/>
  <c r="U148" i="11"/>
  <c r="T148" i="11"/>
  <c r="S148" i="11"/>
  <c r="U147" i="11"/>
  <c r="T147" i="11"/>
  <c r="S147" i="11"/>
  <c r="U146" i="11"/>
  <c r="T146" i="11"/>
  <c r="S146" i="11"/>
  <c r="U145" i="11"/>
  <c r="T145" i="11"/>
  <c r="S145" i="11"/>
  <c r="U144" i="11"/>
  <c r="T144" i="11"/>
  <c r="S144" i="11"/>
  <c r="U143" i="11"/>
  <c r="T143" i="11"/>
  <c r="S143" i="11"/>
  <c r="U142" i="11"/>
  <c r="T142" i="11"/>
  <c r="S142" i="11"/>
  <c r="U141" i="11"/>
  <c r="T141" i="11"/>
  <c r="S141" i="11"/>
  <c r="U140" i="11"/>
  <c r="T140" i="11"/>
  <c r="S140" i="11"/>
  <c r="N140" i="11" s="1"/>
  <c r="Q150" i="12"/>
  <c r="E150" i="12"/>
  <c r="U149" i="12"/>
  <c r="T149" i="12"/>
  <c r="S149" i="12"/>
  <c r="U148" i="12"/>
  <c r="T148" i="12"/>
  <c r="S148" i="12"/>
  <c r="U147" i="12"/>
  <c r="T147" i="12"/>
  <c r="S147" i="12"/>
  <c r="U146" i="12"/>
  <c r="T146" i="12"/>
  <c r="S146" i="12"/>
  <c r="U145" i="12"/>
  <c r="T145" i="12"/>
  <c r="S145" i="12"/>
  <c r="U144" i="12"/>
  <c r="T144" i="12"/>
  <c r="S144" i="12"/>
  <c r="U143" i="12"/>
  <c r="T143" i="12"/>
  <c r="S143" i="12"/>
  <c r="U142" i="12"/>
  <c r="T142" i="12"/>
  <c r="S142" i="12"/>
  <c r="U141" i="12"/>
  <c r="T141" i="12"/>
  <c r="S141" i="12"/>
  <c r="U140" i="12"/>
  <c r="T140" i="12"/>
  <c r="S140" i="12"/>
  <c r="Q150" i="13"/>
  <c r="E150" i="13"/>
  <c r="U149" i="13"/>
  <c r="T149" i="13"/>
  <c r="S149" i="13"/>
  <c r="U148" i="13"/>
  <c r="T148" i="13"/>
  <c r="S148" i="13"/>
  <c r="U147" i="13"/>
  <c r="T147" i="13"/>
  <c r="S147" i="13"/>
  <c r="U146" i="13"/>
  <c r="T146" i="13"/>
  <c r="S146" i="13"/>
  <c r="U145" i="13"/>
  <c r="T145" i="13"/>
  <c r="S145" i="13"/>
  <c r="U144" i="13"/>
  <c r="T144" i="13"/>
  <c r="S144" i="13"/>
  <c r="U143" i="13"/>
  <c r="T143" i="13"/>
  <c r="S143" i="13"/>
  <c r="U142" i="13"/>
  <c r="T142" i="13"/>
  <c r="S142" i="13"/>
  <c r="U141" i="13"/>
  <c r="T141" i="13"/>
  <c r="S141" i="13"/>
  <c r="U140" i="13"/>
  <c r="T140" i="13"/>
  <c r="S140" i="13"/>
  <c r="Q150" i="14"/>
  <c r="E150" i="14"/>
  <c r="U149" i="14"/>
  <c r="T149" i="14"/>
  <c r="S149" i="14"/>
  <c r="U148" i="14"/>
  <c r="T148" i="14"/>
  <c r="S148" i="14"/>
  <c r="U147" i="14"/>
  <c r="T147" i="14"/>
  <c r="S147" i="14"/>
  <c r="U146" i="14"/>
  <c r="T146" i="14"/>
  <c r="S146" i="14"/>
  <c r="U145" i="14"/>
  <c r="T145" i="14"/>
  <c r="S145" i="14"/>
  <c r="U144" i="14"/>
  <c r="T144" i="14"/>
  <c r="S144" i="14"/>
  <c r="U143" i="14"/>
  <c r="T143" i="14"/>
  <c r="S143" i="14"/>
  <c r="U142" i="14"/>
  <c r="T142" i="14"/>
  <c r="S142" i="14"/>
  <c r="U141" i="14"/>
  <c r="T141" i="14"/>
  <c r="S141" i="14"/>
  <c r="U140" i="14"/>
  <c r="T140" i="14"/>
  <c r="S140" i="14"/>
  <c r="Q139" i="15"/>
  <c r="E139" i="15"/>
  <c r="U138" i="15"/>
  <c r="T138" i="15"/>
  <c r="S138" i="15"/>
  <c r="N138" i="15" s="1"/>
  <c r="U137" i="15"/>
  <c r="T137" i="15"/>
  <c r="S137" i="15"/>
  <c r="N137" i="15" s="1"/>
  <c r="U136" i="15"/>
  <c r="T136" i="15"/>
  <c r="S136" i="15"/>
  <c r="N136" i="15" s="1"/>
  <c r="U135" i="15"/>
  <c r="T135" i="15"/>
  <c r="S135" i="15"/>
  <c r="U134" i="15"/>
  <c r="T134" i="15"/>
  <c r="S134" i="15"/>
  <c r="N134" i="15" s="1"/>
  <c r="U133" i="15"/>
  <c r="T133" i="15"/>
  <c r="S133" i="15"/>
  <c r="U132" i="15"/>
  <c r="T132" i="15"/>
  <c r="S132" i="15"/>
  <c r="U131" i="15"/>
  <c r="T131" i="15"/>
  <c r="S131" i="15"/>
  <c r="N131" i="15" s="1"/>
  <c r="U130" i="15"/>
  <c r="T130" i="15"/>
  <c r="S130" i="15"/>
  <c r="U129" i="15"/>
  <c r="T129" i="15"/>
  <c r="S129" i="15"/>
  <c r="Q139" i="16"/>
  <c r="E139" i="16"/>
  <c r="U138" i="16"/>
  <c r="T138" i="16"/>
  <c r="S138" i="16"/>
  <c r="U137" i="16"/>
  <c r="T137" i="16"/>
  <c r="S137" i="16"/>
  <c r="U136" i="16"/>
  <c r="T136" i="16"/>
  <c r="S136" i="16"/>
  <c r="U135" i="16"/>
  <c r="T135" i="16"/>
  <c r="S135" i="16"/>
  <c r="U134" i="16"/>
  <c r="T134" i="16"/>
  <c r="S134" i="16"/>
  <c r="U133" i="16"/>
  <c r="T133" i="16"/>
  <c r="S133" i="16"/>
  <c r="U132" i="16"/>
  <c r="T132" i="16"/>
  <c r="S132" i="16"/>
  <c r="U131" i="16"/>
  <c r="T131" i="16"/>
  <c r="S131" i="16"/>
  <c r="U130" i="16"/>
  <c r="T130" i="16"/>
  <c r="S130" i="16"/>
  <c r="U129" i="16"/>
  <c r="T129" i="16"/>
  <c r="S129" i="16"/>
  <c r="Q139" i="2"/>
  <c r="E139" i="2"/>
  <c r="U138" i="2"/>
  <c r="T138" i="2"/>
  <c r="S138" i="2"/>
  <c r="U137" i="2"/>
  <c r="T137" i="2"/>
  <c r="S137" i="2"/>
  <c r="U136" i="2"/>
  <c r="T136" i="2"/>
  <c r="S136" i="2"/>
  <c r="U135" i="2"/>
  <c r="T135" i="2"/>
  <c r="S135" i="2"/>
  <c r="U134" i="2"/>
  <c r="T134" i="2"/>
  <c r="S134" i="2"/>
  <c r="U133" i="2"/>
  <c r="T133" i="2"/>
  <c r="S133" i="2"/>
  <c r="U132" i="2"/>
  <c r="T132" i="2"/>
  <c r="S132" i="2"/>
  <c r="U131" i="2"/>
  <c r="T131" i="2"/>
  <c r="S131" i="2"/>
  <c r="U130" i="2"/>
  <c r="T130" i="2"/>
  <c r="S130" i="2"/>
  <c r="U129" i="2"/>
  <c r="T129" i="2"/>
  <c r="S129" i="2"/>
  <c r="Q139" i="6"/>
  <c r="E139" i="6"/>
  <c r="U138" i="6"/>
  <c r="T138" i="6"/>
  <c r="S138" i="6"/>
  <c r="U137" i="6"/>
  <c r="T137" i="6"/>
  <c r="S137" i="6"/>
  <c r="U136" i="6"/>
  <c r="T136" i="6"/>
  <c r="S136" i="6"/>
  <c r="U135" i="6"/>
  <c r="T135" i="6"/>
  <c r="S135" i="6"/>
  <c r="N135" i="6" s="1"/>
  <c r="U134" i="6"/>
  <c r="T134" i="6"/>
  <c r="S134" i="6"/>
  <c r="U133" i="6"/>
  <c r="T133" i="6"/>
  <c r="S133" i="6"/>
  <c r="U132" i="6"/>
  <c r="T132" i="6"/>
  <c r="S132" i="6"/>
  <c r="U131" i="6"/>
  <c r="T131" i="6"/>
  <c r="S131" i="6"/>
  <c r="U130" i="6"/>
  <c r="T130" i="6"/>
  <c r="S130" i="6"/>
  <c r="U129" i="6"/>
  <c r="T129" i="6"/>
  <c r="S129" i="6"/>
  <c r="Q139" i="7"/>
  <c r="E139" i="7"/>
  <c r="U138" i="7"/>
  <c r="T138" i="7"/>
  <c r="S138" i="7"/>
  <c r="U137" i="7"/>
  <c r="T137" i="7"/>
  <c r="S137" i="7"/>
  <c r="U136" i="7"/>
  <c r="T136" i="7"/>
  <c r="S136" i="7"/>
  <c r="U135" i="7"/>
  <c r="T135" i="7"/>
  <c r="S135" i="7"/>
  <c r="U134" i="7"/>
  <c r="T134" i="7"/>
  <c r="S134" i="7"/>
  <c r="U133" i="7"/>
  <c r="T133" i="7"/>
  <c r="S133" i="7"/>
  <c r="U132" i="7"/>
  <c r="T132" i="7"/>
  <c r="S132" i="7"/>
  <c r="U131" i="7"/>
  <c r="T131" i="7"/>
  <c r="S131" i="7"/>
  <c r="U130" i="7"/>
  <c r="T130" i="7"/>
  <c r="S130" i="7"/>
  <c r="U129" i="7"/>
  <c r="T129" i="7"/>
  <c r="S129" i="7"/>
  <c r="Q139" i="8"/>
  <c r="E139" i="8"/>
  <c r="U138" i="8"/>
  <c r="T138" i="8"/>
  <c r="S138" i="8"/>
  <c r="U137" i="8"/>
  <c r="T137" i="8"/>
  <c r="S137" i="8"/>
  <c r="U136" i="8"/>
  <c r="T136" i="8"/>
  <c r="S136" i="8"/>
  <c r="U135" i="8"/>
  <c r="T135" i="8"/>
  <c r="S135" i="8"/>
  <c r="U134" i="8"/>
  <c r="T134" i="8"/>
  <c r="S134" i="8"/>
  <c r="U133" i="8"/>
  <c r="T133" i="8"/>
  <c r="S133" i="8"/>
  <c r="U132" i="8"/>
  <c r="T132" i="8"/>
  <c r="S132" i="8"/>
  <c r="U131" i="8"/>
  <c r="T131" i="8"/>
  <c r="S131" i="8"/>
  <c r="U130" i="8"/>
  <c r="T130" i="8"/>
  <c r="S130" i="8"/>
  <c r="U129" i="8"/>
  <c r="T129" i="8"/>
  <c r="S129" i="8"/>
  <c r="Q139" i="9"/>
  <c r="E139" i="9"/>
  <c r="U138" i="9"/>
  <c r="T138" i="9"/>
  <c r="S138" i="9"/>
  <c r="U137" i="9"/>
  <c r="T137" i="9"/>
  <c r="S137" i="9"/>
  <c r="U136" i="9"/>
  <c r="T136" i="9"/>
  <c r="S136" i="9"/>
  <c r="U135" i="9"/>
  <c r="T135" i="9"/>
  <c r="S135" i="9"/>
  <c r="U134" i="9"/>
  <c r="T134" i="9"/>
  <c r="S134" i="9"/>
  <c r="U133" i="9"/>
  <c r="T133" i="9"/>
  <c r="S133" i="9"/>
  <c r="U132" i="9"/>
  <c r="T132" i="9"/>
  <c r="S132" i="9"/>
  <c r="U131" i="9"/>
  <c r="T131" i="9"/>
  <c r="S131" i="9"/>
  <c r="U130" i="9"/>
  <c r="T130" i="9"/>
  <c r="S130" i="9"/>
  <c r="U129" i="9"/>
  <c r="T129" i="9"/>
  <c r="S129" i="9"/>
  <c r="Q139" i="10"/>
  <c r="E139" i="10"/>
  <c r="U138" i="10"/>
  <c r="T138" i="10"/>
  <c r="S138" i="10"/>
  <c r="U137" i="10"/>
  <c r="T137" i="10"/>
  <c r="S137" i="10"/>
  <c r="U136" i="10"/>
  <c r="T136" i="10"/>
  <c r="S136" i="10"/>
  <c r="U135" i="10"/>
  <c r="T135" i="10"/>
  <c r="S135" i="10"/>
  <c r="U134" i="10"/>
  <c r="T134" i="10"/>
  <c r="S134" i="10"/>
  <c r="U133" i="10"/>
  <c r="T133" i="10"/>
  <c r="S133" i="10"/>
  <c r="U132" i="10"/>
  <c r="T132" i="10"/>
  <c r="S132" i="10"/>
  <c r="U131" i="10"/>
  <c r="T131" i="10"/>
  <c r="S131" i="10"/>
  <c r="U130" i="10"/>
  <c r="T130" i="10"/>
  <c r="S130" i="10"/>
  <c r="U129" i="10"/>
  <c r="T129" i="10"/>
  <c r="S129" i="10"/>
  <c r="Q139" i="11"/>
  <c r="E139" i="11"/>
  <c r="U138" i="11"/>
  <c r="T138" i="11"/>
  <c r="S138" i="11"/>
  <c r="U137" i="11"/>
  <c r="T137" i="11"/>
  <c r="S137" i="11"/>
  <c r="U136" i="11"/>
  <c r="T136" i="11"/>
  <c r="S136" i="11"/>
  <c r="U135" i="11"/>
  <c r="T135" i="11"/>
  <c r="S135" i="11"/>
  <c r="U134" i="11"/>
  <c r="T134" i="11"/>
  <c r="S134" i="11"/>
  <c r="U133" i="11"/>
  <c r="T133" i="11"/>
  <c r="S133" i="11"/>
  <c r="U132" i="11"/>
  <c r="T132" i="11"/>
  <c r="S132" i="11"/>
  <c r="U131" i="11"/>
  <c r="T131" i="11"/>
  <c r="S131" i="11"/>
  <c r="U130" i="11"/>
  <c r="T130" i="11"/>
  <c r="S130" i="11"/>
  <c r="U129" i="11"/>
  <c r="T129" i="11"/>
  <c r="S129" i="11"/>
  <c r="Q139" i="12"/>
  <c r="E139" i="12"/>
  <c r="U138" i="12"/>
  <c r="T138" i="12"/>
  <c r="S138" i="12"/>
  <c r="U137" i="12"/>
  <c r="T137" i="12"/>
  <c r="S137" i="12"/>
  <c r="U136" i="12"/>
  <c r="T136" i="12"/>
  <c r="S136" i="12"/>
  <c r="U135" i="12"/>
  <c r="T135" i="12"/>
  <c r="S135" i="12"/>
  <c r="U134" i="12"/>
  <c r="T134" i="12"/>
  <c r="S134" i="12"/>
  <c r="U133" i="12"/>
  <c r="T133" i="12"/>
  <c r="S133" i="12"/>
  <c r="U132" i="12"/>
  <c r="T132" i="12"/>
  <c r="S132" i="12"/>
  <c r="U131" i="12"/>
  <c r="T131" i="12"/>
  <c r="S131" i="12"/>
  <c r="U130" i="12"/>
  <c r="T130" i="12"/>
  <c r="S130" i="12"/>
  <c r="U129" i="12"/>
  <c r="T129" i="12"/>
  <c r="S129" i="12"/>
  <c r="Q139" i="13"/>
  <c r="E139" i="13"/>
  <c r="U138" i="13"/>
  <c r="T138" i="13"/>
  <c r="S138" i="13"/>
  <c r="U137" i="13"/>
  <c r="T137" i="13"/>
  <c r="S137" i="13"/>
  <c r="U136" i="13"/>
  <c r="T136" i="13"/>
  <c r="S136" i="13"/>
  <c r="U135" i="13"/>
  <c r="T135" i="13"/>
  <c r="S135" i="13"/>
  <c r="U134" i="13"/>
  <c r="T134" i="13"/>
  <c r="S134" i="13"/>
  <c r="U133" i="13"/>
  <c r="T133" i="13"/>
  <c r="S133" i="13"/>
  <c r="U132" i="13"/>
  <c r="T132" i="13"/>
  <c r="S132" i="13"/>
  <c r="U131" i="13"/>
  <c r="T131" i="13"/>
  <c r="S131" i="13"/>
  <c r="U130" i="13"/>
  <c r="T130" i="13"/>
  <c r="S130" i="13"/>
  <c r="U129" i="13"/>
  <c r="T129" i="13"/>
  <c r="S129" i="13"/>
  <c r="Q139" i="14"/>
  <c r="E139" i="14"/>
  <c r="U138" i="14"/>
  <c r="T138" i="14"/>
  <c r="S138" i="14"/>
  <c r="U137" i="14"/>
  <c r="T137" i="14"/>
  <c r="S137" i="14"/>
  <c r="U136" i="14"/>
  <c r="T136" i="14"/>
  <c r="S136" i="14"/>
  <c r="U135" i="14"/>
  <c r="T135" i="14"/>
  <c r="S135" i="14"/>
  <c r="U134" i="14"/>
  <c r="T134" i="14"/>
  <c r="S134" i="14"/>
  <c r="U133" i="14"/>
  <c r="T133" i="14"/>
  <c r="S133" i="14"/>
  <c r="U132" i="14"/>
  <c r="T132" i="14"/>
  <c r="S132" i="14"/>
  <c r="U131" i="14"/>
  <c r="T131" i="14"/>
  <c r="S131" i="14"/>
  <c r="U130" i="14"/>
  <c r="T130" i="14"/>
  <c r="S130" i="14"/>
  <c r="U129" i="14"/>
  <c r="T129" i="14"/>
  <c r="S129" i="14"/>
  <c r="Q128" i="15"/>
  <c r="E128" i="15"/>
  <c r="U127" i="15"/>
  <c r="T127" i="15"/>
  <c r="S127" i="15"/>
  <c r="N127" i="15" s="1"/>
  <c r="U126" i="15"/>
  <c r="T126" i="15"/>
  <c r="S126" i="15"/>
  <c r="U125" i="15"/>
  <c r="T125" i="15"/>
  <c r="S125" i="15"/>
  <c r="U124" i="15"/>
  <c r="T124" i="15"/>
  <c r="S124" i="15"/>
  <c r="N124" i="15" s="1"/>
  <c r="U123" i="15"/>
  <c r="T123" i="15"/>
  <c r="S123" i="15"/>
  <c r="N123" i="15" s="1"/>
  <c r="U122" i="15"/>
  <c r="T122" i="15"/>
  <c r="S122" i="15"/>
  <c r="U121" i="15"/>
  <c r="T121" i="15"/>
  <c r="S121" i="15"/>
  <c r="U120" i="15"/>
  <c r="T120" i="15"/>
  <c r="S120" i="15"/>
  <c r="U119" i="15"/>
  <c r="T119" i="15"/>
  <c r="S119" i="15"/>
  <c r="U118" i="15"/>
  <c r="T118" i="15"/>
  <c r="S118" i="15"/>
  <c r="Q128" i="16"/>
  <c r="E128" i="16"/>
  <c r="U127" i="16"/>
  <c r="T127" i="16"/>
  <c r="S127" i="16"/>
  <c r="U126" i="16"/>
  <c r="T126" i="16"/>
  <c r="S126" i="16"/>
  <c r="U125" i="16"/>
  <c r="T125" i="16"/>
  <c r="S125" i="16"/>
  <c r="U124" i="16"/>
  <c r="T124" i="16"/>
  <c r="S124" i="16"/>
  <c r="U123" i="16"/>
  <c r="T123" i="16"/>
  <c r="S123" i="16"/>
  <c r="U122" i="16"/>
  <c r="T122" i="16"/>
  <c r="S122" i="16"/>
  <c r="U121" i="16"/>
  <c r="T121" i="16"/>
  <c r="S121" i="16"/>
  <c r="U120" i="16"/>
  <c r="T120" i="16"/>
  <c r="S120" i="16"/>
  <c r="U119" i="16"/>
  <c r="T119" i="16"/>
  <c r="S119" i="16"/>
  <c r="U118" i="16"/>
  <c r="T118" i="16"/>
  <c r="S118" i="16"/>
  <c r="Q128" i="2"/>
  <c r="E128" i="2"/>
  <c r="U127" i="2"/>
  <c r="T127" i="2"/>
  <c r="S127" i="2"/>
  <c r="U126" i="2"/>
  <c r="T126" i="2"/>
  <c r="S126" i="2"/>
  <c r="U125" i="2"/>
  <c r="T125" i="2"/>
  <c r="S125" i="2"/>
  <c r="U124" i="2"/>
  <c r="T124" i="2"/>
  <c r="S124" i="2"/>
  <c r="U123" i="2"/>
  <c r="T123" i="2"/>
  <c r="S123" i="2"/>
  <c r="U122" i="2"/>
  <c r="T122" i="2"/>
  <c r="S122" i="2"/>
  <c r="U121" i="2"/>
  <c r="T121" i="2"/>
  <c r="S121" i="2"/>
  <c r="U120" i="2"/>
  <c r="T120" i="2"/>
  <c r="S120" i="2"/>
  <c r="U119" i="2"/>
  <c r="T119" i="2"/>
  <c r="S119" i="2"/>
  <c r="U118" i="2"/>
  <c r="T118" i="2"/>
  <c r="S118" i="2"/>
  <c r="Q128" i="6"/>
  <c r="E128" i="6"/>
  <c r="U127" i="6"/>
  <c r="T127" i="6"/>
  <c r="S127" i="6"/>
  <c r="U126" i="6"/>
  <c r="T126" i="6"/>
  <c r="S126" i="6"/>
  <c r="U125" i="6"/>
  <c r="T125" i="6"/>
  <c r="S125" i="6"/>
  <c r="U124" i="6"/>
  <c r="T124" i="6"/>
  <c r="S124" i="6"/>
  <c r="U123" i="6"/>
  <c r="T123" i="6"/>
  <c r="S123" i="6"/>
  <c r="U122" i="6"/>
  <c r="T122" i="6"/>
  <c r="S122" i="6"/>
  <c r="U121" i="6"/>
  <c r="T121" i="6"/>
  <c r="S121" i="6"/>
  <c r="U120" i="6"/>
  <c r="T120" i="6"/>
  <c r="S120" i="6"/>
  <c r="U119" i="6"/>
  <c r="T119" i="6"/>
  <c r="S119" i="6"/>
  <c r="U118" i="6"/>
  <c r="T118" i="6"/>
  <c r="S118" i="6"/>
  <c r="Q128" i="7"/>
  <c r="E128" i="7"/>
  <c r="U127" i="7"/>
  <c r="T127" i="7"/>
  <c r="S127" i="7"/>
  <c r="U126" i="7"/>
  <c r="T126" i="7"/>
  <c r="S126" i="7"/>
  <c r="U125" i="7"/>
  <c r="T125" i="7"/>
  <c r="S125" i="7"/>
  <c r="U124" i="7"/>
  <c r="T124" i="7"/>
  <c r="S124" i="7"/>
  <c r="U123" i="7"/>
  <c r="T123" i="7"/>
  <c r="S123" i="7"/>
  <c r="U122" i="7"/>
  <c r="T122" i="7"/>
  <c r="S122" i="7"/>
  <c r="U121" i="7"/>
  <c r="T121" i="7"/>
  <c r="S121" i="7"/>
  <c r="U120" i="7"/>
  <c r="T120" i="7"/>
  <c r="S120" i="7"/>
  <c r="U119" i="7"/>
  <c r="T119" i="7"/>
  <c r="S119" i="7"/>
  <c r="U118" i="7"/>
  <c r="T118" i="7"/>
  <c r="S118" i="7"/>
  <c r="Q128" i="8"/>
  <c r="E128" i="8"/>
  <c r="U127" i="8"/>
  <c r="T127" i="8"/>
  <c r="S127" i="8"/>
  <c r="U126" i="8"/>
  <c r="T126" i="8"/>
  <c r="S126" i="8"/>
  <c r="U125" i="8"/>
  <c r="T125" i="8"/>
  <c r="S125" i="8"/>
  <c r="U124" i="8"/>
  <c r="T124" i="8"/>
  <c r="S124" i="8"/>
  <c r="U123" i="8"/>
  <c r="T123" i="8"/>
  <c r="S123" i="8"/>
  <c r="U122" i="8"/>
  <c r="T122" i="8"/>
  <c r="S122" i="8"/>
  <c r="U121" i="8"/>
  <c r="T121" i="8"/>
  <c r="S121" i="8"/>
  <c r="U120" i="8"/>
  <c r="T120" i="8"/>
  <c r="S120" i="8"/>
  <c r="U119" i="8"/>
  <c r="T119" i="8"/>
  <c r="S119" i="8"/>
  <c r="U118" i="8"/>
  <c r="T118" i="8"/>
  <c r="S118" i="8"/>
  <c r="Q128" i="9"/>
  <c r="E128" i="9"/>
  <c r="U127" i="9"/>
  <c r="T127" i="9"/>
  <c r="S127" i="9"/>
  <c r="U126" i="9"/>
  <c r="T126" i="9"/>
  <c r="S126" i="9"/>
  <c r="U125" i="9"/>
  <c r="T125" i="9"/>
  <c r="S125" i="9"/>
  <c r="U124" i="9"/>
  <c r="T124" i="9"/>
  <c r="S124" i="9"/>
  <c r="U123" i="9"/>
  <c r="T123" i="9"/>
  <c r="S123" i="9"/>
  <c r="U122" i="9"/>
  <c r="T122" i="9"/>
  <c r="S122" i="9"/>
  <c r="U121" i="9"/>
  <c r="T121" i="9"/>
  <c r="S121" i="9"/>
  <c r="U120" i="9"/>
  <c r="T120" i="9"/>
  <c r="S120" i="9"/>
  <c r="U119" i="9"/>
  <c r="T119" i="9"/>
  <c r="S119" i="9"/>
  <c r="U118" i="9"/>
  <c r="T118" i="9"/>
  <c r="S118" i="9"/>
  <c r="Q128" i="10"/>
  <c r="E128" i="10"/>
  <c r="U127" i="10"/>
  <c r="T127" i="10"/>
  <c r="S127" i="10"/>
  <c r="U126" i="10"/>
  <c r="T126" i="10"/>
  <c r="S126" i="10"/>
  <c r="U125" i="10"/>
  <c r="T125" i="10"/>
  <c r="S125" i="10"/>
  <c r="U124" i="10"/>
  <c r="T124" i="10"/>
  <c r="S124" i="10"/>
  <c r="U123" i="10"/>
  <c r="T123" i="10"/>
  <c r="S123" i="10"/>
  <c r="U122" i="10"/>
  <c r="T122" i="10"/>
  <c r="S122" i="10"/>
  <c r="U121" i="10"/>
  <c r="T121" i="10"/>
  <c r="S121" i="10"/>
  <c r="U120" i="10"/>
  <c r="T120" i="10"/>
  <c r="S120" i="10"/>
  <c r="U119" i="10"/>
  <c r="T119" i="10"/>
  <c r="S119" i="10"/>
  <c r="U118" i="10"/>
  <c r="T118" i="10"/>
  <c r="S118" i="10"/>
  <c r="Q128" i="11"/>
  <c r="E128" i="11"/>
  <c r="U127" i="11"/>
  <c r="T127" i="11"/>
  <c r="S127" i="11"/>
  <c r="U126" i="11"/>
  <c r="T126" i="11"/>
  <c r="S126" i="11"/>
  <c r="U125" i="11"/>
  <c r="T125" i="11"/>
  <c r="S125" i="11"/>
  <c r="U124" i="11"/>
  <c r="T124" i="11"/>
  <c r="S124" i="11"/>
  <c r="U123" i="11"/>
  <c r="T123" i="11"/>
  <c r="S123" i="11"/>
  <c r="U122" i="11"/>
  <c r="T122" i="11"/>
  <c r="S122" i="11"/>
  <c r="U121" i="11"/>
  <c r="T121" i="11"/>
  <c r="S121" i="11"/>
  <c r="U120" i="11"/>
  <c r="T120" i="11"/>
  <c r="S120" i="11"/>
  <c r="U119" i="11"/>
  <c r="T119" i="11"/>
  <c r="S119" i="11"/>
  <c r="U118" i="11"/>
  <c r="T118" i="11"/>
  <c r="S118" i="11"/>
  <c r="Q128" i="12"/>
  <c r="E128" i="12"/>
  <c r="U127" i="12"/>
  <c r="T127" i="12"/>
  <c r="S127" i="12"/>
  <c r="U126" i="12"/>
  <c r="T126" i="12"/>
  <c r="S126" i="12"/>
  <c r="U125" i="12"/>
  <c r="T125" i="12"/>
  <c r="S125" i="12"/>
  <c r="U124" i="12"/>
  <c r="T124" i="12"/>
  <c r="S124" i="12"/>
  <c r="U123" i="12"/>
  <c r="T123" i="12"/>
  <c r="S123" i="12"/>
  <c r="U122" i="12"/>
  <c r="T122" i="12"/>
  <c r="S122" i="12"/>
  <c r="U121" i="12"/>
  <c r="T121" i="12"/>
  <c r="S121" i="12"/>
  <c r="U120" i="12"/>
  <c r="T120" i="12"/>
  <c r="S120" i="12"/>
  <c r="U119" i="12"/>
  <c r="T119" i="12"/>
  <c r="S119" i="12"/>
  <c r="U118" i="12"/>
  <c r="T118" i="12"/>
  <c r="S118" i="12"/>
  <c r="Q128" i="13"/>
  <c r="E128" i="13"/>
  <c r="U127" i="13"/>
  <c r="T127" i="13"/>
  <c r="S127" i="13"/>
  <c r="U126" i="13"/>
  <c r="T126" i="13"/>
  <c r="S126" i="13"/>
  <c r="U125" i="13"/>
  <c r="T125" i="13"/>
  <c r="S125" i="13"/>
  <c r="U124" i="13"/>
  <c r="T124" i="13"/>
  <c r="S124" i="13"/>
  <c r="U123" i="13"/>
  <c r="T123" i="13"/>
  <c r="S123" i="13"/>
  <c r="U122" i="13"/>
  <c r="T122" i="13"/>
  <c r="S122" i="13"/>
  <c r="U121" i="13"/>
  <c r="T121" i="13"/>
  <c r="S121" i="13"/>
  <c r="U120" i="13"/>
  <c r="T120" i="13"/>
  <c r="S120" i="13"/>
  <c r="U119" i="13"/>
  <c r="T119" i="13"/>
  <c r="S119" i="13"/>
  <c r="U118" i="13"/>
  <c r="T118" i="13"/>
  <c r="S118" i="13"/>
  <c r="Q128" i="14"/>
  <c r="E128" i="14"/>
  <c r="U127" i="14"/>
  <c r="T127" i="14"/>
  <c r="S127" i="14"/>
  <c r="U126" i="14"/>
  <c r="T126" i="14"/>
  <c r="S126" i="14"/>
  <c r="U125" i="14"/>
  <c r="T125" i="14"/>
  <c r="S125" i="14"/>
  <c r="U124" i="14"/>
  <c r="T124" i="14"/>
  <c r="S124" i="14"/>
  <c r="U123" i="14"/>
  <c r="T123" i="14"/>
  <c r="S123" i="14"/>
  <c r="U122" i="14"/>
  <c r="T122" i="14"/>
  <c r="S122" i="14"/>
  <c r="U121" i="14"/>
  <c r="T121" i="14"/>
  <c r="S121" i="14"/>
  <c r="U120" i="14"/>
  <c r="T120" i="14"/>
  <c r="S120" i="14"/>
  <c r="U119" i="14"/>
  <c r="T119" i="14"/>
  <c r="S119" i="14"/>
  <c r="U118" i="14"/>
  <c r="T118" i="14"/>
  <c r="S118" i="14"/>
  <c r="Q117" i="15"/>
  <c r="E117" i="15"/>
  <c r="U116" i="15"/>
  <c r="T116" i="15"/>
  <c r="S116" i="15"/>
  <c r="U115" i="15"/>
  <c r="T115" i="15"/>
  <c r="S115" i="15"/>
  <c r="U114" i="15"/>
  <c r="T114" i="15"/>
  <c r="S114" i="15"/>
  <c r="U113" i="15"/>
  <c r="T113" i="15"/>
  <c r="S113" i="15"/>
  <c r="N113" i="15" s="1"/>
  <c r="U112" i="15"/>
  <c r="T112" i="15"/>
  <c r="S112" i="15"/>
  <c r="N112" i="15" s="1"/>
  <c r="U111" i="15"/>
  <c r="T111" i="15"/>
  <c r="S111" i="15"/>
  <c r="U110" i="15"/>
  <c r="T110" i="15"/>
  <c r="S110" i="15"/>
  <c r="U109" i="15"/>
  <c r="T109" i="15"/>
  <c r="S109" i="15"/>
  <c r="U108" i="15"/>
  <c r="T108" i="15"/>
  <c r="S108" i="15"/>
  <c r="U107" i="15"/>
  <c r="T107" i="15"/>
  <c r="S107" i="15"/>
  <c r="Q117" i="16"/>
  <c r="E117" i="16"/>
  <c r="U116" i="16"/>
  <c r="T116" i="16"/>
  <c r="S116" i="16"/>
  <c r="U115" i="16"/>
  <c r="T115" i="16"/>
  <c r="S115" i="16"/>
  <c r="U114" i="16"/>
  <c r="T114" i="16"/>
  <c r="S114" i="16"/>
  <c r="U113" i="16"/>
  <c r="T113" i="16"/>
  <c r="S113" i="16"/>
  <c r="U112" i="16"/>
  <c r="T112" i="16"/>
  <c r="S112" i="16"/>
  <c r="U111" i="16"/>
  <c r="T111" i="16"/>
  <c r="S111" i="16"/>
  <c r="U110" i="16"/>
  <c r="T110" i="16"/>
  <c r="S110" i="16"/>
  <c r="U109" i="16"/>
  <c r="T109" i="16"/>
  <c r="S109" i="16"/>
  <c r="U108" i="16"/>
  <c r="T108" i="16"/>
  <c r="S108" i="16"/>
  <c r="U107" i="16"/>
  <c r="T107" i="16"/>
  <c r="S107" i="16"/>
  <c r="Q117" i="2"/>
  <c r="E117" i="2"/>
  <c r="U116" i="2"/>
  <c r="T116" i="2"/>
  <c r="S116" i="2"/>
  <c r="U115" i="2"/>
  <c r="T115" i="2"/>
  <c r="S115" i="2"/>
  <c r="U114" i="2"/>
  <c r="T114" i="2"/>
  <c r="S114" i="2"/>
  <c r="U113" i="2"/>
  <c r="T113" i="2"/>
  <c r="S113" i="2"/>
  <c r="U112" i="2"/>
  <c r="T112" i="2"/>
  <c r="S112" i="2"/>
  <c r="U111" i="2"/>
  <c r="T111" i="2"/>
  <c r="S111" i="2"/>
  <c r="U110" i="2"/>
  <c r="T110" i="2"/>
  <c r="S110" i="2"/>
  <c r="U109" i="2"/>
  <c r="T109" i="2"/>
  <c r="S109" i="2"/>
  <c r="U108" i="2"/>
  <c r="T108" i="2"/>
  <c r="S108" i="2"/>
  <c r="U107" i="2"/>
  <c r="T107" i="2"/>
  <c r="S107" i="2"/>
  <c r="Q117" i="6"/>
  <c r="E117" i="6"/>
  <c r="U116" i="6"/>
  <c r="T116" i="6"/>
  <c r="S116" i="6"/>
  <c r="U115" i="6"/>
  <c r="T115" i="6"/>
  <c r="S115" i="6"/>
  <c r="U114" i="6"/>
  <c r="T114" i="6"/>
  <c r="S114" i="6"/>
  <c r="U113" i="6"/>
  <c r="T113" i="6"/>
  <c r="S113" i="6"/>
  <c r="U112" i="6"/>
  <c r="T112" i="6"/>
  <c r="S112" i="6"/>
  <c r="U111" i="6"/>
  <c r="T111" i="6"/>
  <c r="S111" i="6"/>
  <c r="U110" i="6"/>
  <c r="T110" i="6"/>
  <c r="S110" i="6"/>
  <c r="U109" i="6"/>
  <c r="T109" i="6"/>
  <c r="S109" i="6"/>
  <c r="U108" i="6"/>
  <c r="T108" i="6"/>
  <c r="S108" i="6"/>
  <c r="U107" i="6"/>
  <c r="T107" i="6"/>
  <c r="S107" i="6"/>
  <c r="Q117" i="7"/>
  <c r="E117" i="7"/>
  <c r="U116" i="7"/>
  <c r="T116" i="7"/>
  <c r="S116" i="7"/>
  <c r="U115" i="7"/>
  <c r="T115" i="7"/>
  <c r="S115" i="7"/>
  <c r="U114" i="7"/>
  <c r="T114" i="7"/>
  <c r="S114" i="7"/>
  <c r="U113" i="7"/>
  <c r="T113" i="7"/>
  <c r="S113" i="7"/>
  <c r="U112" i="7"/>
  <c r="T112" i="7"/>
  <c r="S112" i="7"/>
  <c r="U111" i="7"/>
  <c r="T111" i="7"/>
  <c r="S111" i="7"/>
  <c r="U110" i="7"/>
  <c r="T110" i="7"/>
  <c r="S110" i="7"/>
  <c r="U109" i="7"/>
  <c r="T109" i="7"/>
  <c r="S109" i="7"/>
  <c r="U108" i="7"/>
  <c r="T108" i="7"/>
  <c r="S108" i="7"/>
  <c r="U107" i="7"/>
  <c r="T107" i="7"/>
  <c r="S107" i="7"/>
  <c r="Q117" i="8"/>
  <c r="E117" i="8"/>
  <c r="U116" i="8"/>
  <c r="T116" i="8"/>
  <c r="S116" i="8"/>
  <c r="U115" i="8"/>
  <c r="T115" i="8"/>
  <c r="S115" i="8"/>
  <c r="U114" i="8"/>
  <c r="T114" i="8"/>
  <c r="S114" i="8"/>
  <c r="U113" i="8"/>
  <c r="T113" i="8"/>
  <c r="S113" i="8"/>
  <c r="U112" i="8"/>
  <c r="T112" i="8"/>
  <c r="S112" i="8"/>
  <c r="U111" i="8"/>
  <c r="T111" i="8"/>
  <c r="S111" i="8"/>
  <c r="U110" i="8"/>
  <c r="T110" i="8"/>
  <c r="S110" i="8"/>
  <c r="U109" i="8"/>
  <c r="T109" i="8"/>
  <c r="S109" i="8"/>
  <c r="U108" i="8"/>
  <c r="T108" i="8"/>
  <c r="S108" i="8"/>
  <c r="U107" i="8"/>
  <c r="T107" i="8"/>
  <c r="S107" i="8"/>
  <c r="Q117" i="9"/>
  <c r="E117" i="9"/>
  <c r="U116" i="9"/>
  <c r="T116" i="9"/>
  <c r="S116" i="9"/>
  <c r="U115" i="9"/>
  <c r="T115" i="9"/>
  <c r="S115" i="9"/>
  <c r="U114" i="9"/>
  <c r="T114" i="9"/>
  <c r="S114" i="9"/>
  <c r="U113" i="9"/>
  <c r="T113" i="9"/>
  <c r="S113" i="9"/>
  <c r="N113" i="9" s="1"/>
  <c r="U112" i="9"/>
  <c r="T112" i="9"/>
  <c r="S112" i="9"/>
  <c r="U111" i="9"/>
  <c r="T111" i="9"/>
  <c r="S111" i="9"/>
  <c r="U110" i="9"/>
  <c r="T110" i="9"/>
  <c r="S110" i="9"/>
  <c r="U109" i="9"/>
  <c r="T109" i="9"/>
  <c r="S109" i="9"/>
  <c r="U108" i="9"/>
  <c r="T108" i="9"/>
  <c r="S108" i="9"/>
  <c r="U107" i="9"/>
  <c r="T107" i="9"/>
  <c r="S107" i="9"/>
  <c r="Q117" i="10"/>
  <c r="E117" i="10"/>
  <c r="U116" i="10"/>
  <c r="T116" i="10"/>
  <c r="S116" i="10"/>
  <c r="U115" i="10"/>
  <c r="T115" i="10"/>
  <c r="S115" i="10"/>
  <c r="U114" i="10"/>
  <c r="T114" i="10"/>
  <c r="S114" i="10"/>
  <c r="U113" i="10"/>
  <c r="T113" i="10"/>
  <c r="S113" i="10"/>
  <c r="U112" i="10"/>
  <c r="T112" i="10"/>
  <c r="S112" i="10"/>
  <c r="U111" i="10"/>
  <c r="T111" i="10"/>
  <c r="S111" i="10"/>
  <c r="U110" i="10"/>
  <c r="T110" i="10"/>
  <c r="S110" i="10"/>
  <c r="U109" i="10"/>
  <c r="T109" i="10"/>
  <c r="S109" i="10"/>
  <c r="U108" i="10"/>
  <c r="T108" i="10"/>
  <c r="S108" i="10"/>
  <c r="U107" i="10"/>
  <c r="T107" i="10"/>
  <c r="S107" i="10"/>
  <c r="Q117" i="11"/>
  <c r="E117" i="11"/>
  <c r="U116" i="11"/>
  <c r="T116" i="11"/>
  <c r="S116" i="11"/>
  <c r="U115" i="11"/>
  <c r="T115" i="11"/>
  <c r="S115" i="11"/>
  <c r="U114" i="11"/>
  <c r="T114" i="11"/>
  <c r="S114" i="11"/>
  <c r="U113" i="11"/>
  <c r="T113" i="11"/>
  <c r="S113" i="11"/>
  <c r="N113" i="11" s="1"/>
  <c r="U112" i="11"/>
  <c r="T112" i="11"/>
  <c r="S112" i="11"/>
  <c r="U111" i="11"/>
  <c r="T111" i="11"/>
  <c r="S111" i="11"/>
  <c r="U110" i="11"/>
  <c r="T110" i="11"/>
  <c r="S110" i="11"/>
  <c r="U109" i="11"/>
  <c r="T109" i="11"/>
  <c r="S109" i="11"/>
  <c r="U108" i="11"/>
  <c r="T108" i="11"/>
  <c r="S108" i="11"/>
  <c r="U107" i="11"/>
  <c r="T107" i="11"/>
  <c r="S107" i="11"/>
  <c r="Q117" i="12"/>
  <c r="E117" i="12"/>
  <c r="U116" i="12"/>
  <c r="T116" i="12"/>
  <c r="S116" i="12"/>
  <c r="U115" i="12"/>
  <c r="T115" i="12"/>
  <c r="S115" i="12"/>
  <c r="U114" i="12"/>
  <c r="T114" i="12"/>
  <c r="S114" i="12"/>
  <c r="U113" i="12"/>
  <c r="T113" i="12"/>
  <c r="S113" i="12"/>
  <c r="U112" i="12"/>
  <c r="T112" i="12"/>
  <c r="S112" i="12"/>
  <c r="U111" i="12"/>
  <c r="T111" i="12"/>
  <c r="S111" i="12"/>
  <c r="U110" i="12"/>
  <c r="T110" i="12"/>
  <c r="S110" i="12"/>
  <c r="U109" i="12"/>
  <c r="T109" i="12"/>
  <c r="S109" i="12"/>
  <c r="U108" i="12"/>
  <c r="T108" i="12"/>
  <c r="S108" i="12"/>
  <c r="U107" i="12"/>
  <c r="T107" i="12"/>
  <c r="S107" i="12"/>
  <c r="Q117" i="13"/>
  <c r="E117" i="13"/>
  <c r="U116" i="13"/>
  <c r="T116" i="13"/>
  <c r="S116" i="13"/>
  <c r="U115" i="13"/>
  <c r="T115" i="13"/>
  <c r="S115" i="13"/>
  <c r="U114" i="13"/>
  <c r="T114" i="13"/>
  <c r="S114" i="13"/>
  <c r="U113" i="13"/>
  <c r="T113" i="13"/>
  <c r="S113" i="13"/>
  <c r="U112" i="13"/>
  <c r="T112" i="13"/>
  <c r="S112" i="13"/>
  <c r="U111" i="13"/>
  <c r="T111" i="13"/>
  <c r="S111" i="13"/>
  <c r="U110" i="13"/>
  <c r="T110" i="13"/>
  <c r="S110" i="13"/>
  <c r="U109" i="13"/>
  <c r="T109" i="13"/>
  <c r="S109" i="13"/>
  <c r="U108" i="13"/>
  <c r="T108" i="13"/>
  <c r="S108" i="13"/>
  <c r="U107" i="13"/>
  <c r="T107" i="13"/>
  <c r="S107" i="13"/>
  <c r="Q117" i="14"/>
  <c r="E117" i="14"/>
  <c r="U116" i="14"/>
  <c r="T116" i="14"/>
  <c r="S116" i="14"/>
  <c r="U115" i="14"/>
  <c r="T115" i="14"/>
  <c r="S115" i="14"/>
  <c r="U114" i="14"/>
  <c r="T114" i="14"/>
  <c r="S114" i="14"/>
  <c r="U113" i="14"/>
  <c r="T113" i="14"/>
  <c r="S113" i="14"/>
  <c r="U112" i="14"/>
  <c r="T112" i="14"/>
  <c r="S112" i="14"/>
  <c r="U111" i="14"/>
  <c r="T111" i="14"/>
  <c r="S111" i="14"/>
  <c r="U110" i="14"/>
  <c r="T110" i="14"/>
  <c r="S110" i="14"/>
  <c r="U109" i="14"/>
  <c r="T109" i="14"/>
  <c r="S109" i="14"/>
  <c r="U108" i="14"/>
  <c r="T108" i="14"/>
  <c r="S108" i="14"/>
  <c r="U107" i="14"/>
  <c r="T107" i="14"/>
  <c r="S107" i="14"/>
  <c r="Q106" i="15"/>
  <c r="E106" i="15"/>
  <c r="U105" i="15"/>
  <c r="T105" i="15"/>
  <c r="S105" i="15"/>
  <c r="N105" i="15" s="1"/>
  <c r="U104" i="15"/>
  <c r="T104" i="15"/>
  <c r="S104" i="15"/>
  <c r="U103" i="15"/>
  <c r="T103" i="15"/>
  <c r="S103" i="15"/>
  <c r="N103" i="15" s="1"/>
  <c r="U102" i="15"/>
  <c r="T102" i="15"/>
  <c r="S102" i="15"/>
  <c r="U101" i="15"/>
  <c r="T101" i="15"/>
  <c r="S101" i="15"/>
  <c r="N101" i="15" s="1"/>
  <c r="U100" i="15"/>
  <c r="T100" i="15"/>
  <c r="S100" i="15"/>
  <c r="U99" i="15"/>
  <c r="T99" i="15"/>
  <c r="S99" i="15"/>
  <c r="U98" i="15"/>
  <c r="T98" i="15"/>
  <c r="S98" i="15"/>
  <c r="U97" i="15"/>
  <c r="T97" i="15"/>
  <c r="S97" i="15"/>
  <c r="U96" i="15"/>
  <c r="T96" i="15"/>
  <c r="S96" i="15"/>
  <c r="Q106" i="16"/>
  <c r="E106" i="16"/>
  <c r="U105" i="16"/>
  <c r="T105" i="16"/>
  <c r="S105" i="16"/>
  <c r="U104" i="16"/>
  <c r="T104" i="16"/>
  <c r="S104" i="16"/>
  <c r="U103" i="16"/>
  <c r="T103" i="16"/>
  <c r="S103" i="16"/>
  <c r="U102" i="16"/>
  <c r="T102" i="16"/>
  <c r="S102" i="16"/>
  <c r="U101" i="16"/>
  <c r="T101" i="16"/>
  <c r="S101" i="16"/>
  <c r="U100" i="16"/>
  <c r="T100" i="16"/>
  <c r="S100" i="16"/>
  <c r="U99" i="16"/>
  <c r="T99" i="16"/>
  <c r="S99" i="16"/>
  <c r="U98" i="16"/>
  <c r="T98" i="16"/>
  <c r="S98" i="16"/>
  <c r="U97" i="16"/>
  <c r="T97" i="16"/>
  <c r="S97" i="16"/>
  <c r="U96" i="16"/>
  <c r="T96" i="16"/>
  <c r="S96" i="16"/>
  <c r="Q106" i="2"/>
  <c r="E106" i="2"/>
  <c r="U105" i="2"/>
  <c r="T105" i="2"/>
  <c r="S105" i="2"/>
  <c r="U104" i="2"/>
  <c r="T104" i="2"/>
  <c r="S104" i="2"/>
  <c r="U103" i="2"/>
  <c r="T103" i="2"/>
  <c r="S103" i="2"/>
  <c r="U102" i="2"/>
  <c r="T102" i="2"/>
  <c r="S102" i="2"/>
  <c r="U101" i="2"/>
  <c r="T101" i="2"/>
  <c r="S101" i="2"/>
  <c r="U100" i="2"/>
  <c r="T100" i="2"/>
  <c r="S100" i="2"/>
  <c r="U99" i="2"/>
  <c r="T99" i="2"/>
  <c r="S99" i="2"/>
  <c r="U98" i="2"/>
  <c r="T98" i="2"/>
  <c r="S98" i="2"/>
  <c r="U97" i="2"/>
  <c r="T97" i="2"/>
  <c r="S97" i="2"/>
  <c r="U96" i="2"/>
  <c r="T96" i="2"/>
  <c r="S96" i="2"/>
  <c r="Q106" i="6"/>
  <c r="E106" i="6"/>
  <c r="U105" i="6"/>
  <c r="T105" i="6"/>
  <c r="S105" i="6"/>
  <c r="U104" i="6"/>
  <c r="T104" i="6"/>
  <c r="S104" i="6"/>
  <c r="U103" i="6"/>
  <c r="T103" i="6"/>
  <c r="S103" i="6"/>
  <c r="U102" i="6"/>
  <c r="T102" i="6"/>
  <c r="S102" i="6"/>
  <c r="U101" i="6"/>
  <c r="T101" i="6"/>
  <c r="S101" i="6"/>
  <c r="U100" i="6"/>
  <c r="T100" i="6"/>
  <c r="S100" i="6"/>
  <c r="U99" i="6"/>
  <c r="T99" i="6"/>
  <c r="S99" i="6"/>
  <c r="U98" i="6"/>
  <c r="T98" i="6"/>
  <c r="S98" i="6"/>
  <c r="U97" i="6"/>
  <c r="T97" i="6"/>
  <c r="S97" i="6"/>
  <c r="U96" i="6"/>
  <c r="T96" i="6"/>
  <c r="S96" i="6"/>
  <c r="Q106" i="7"/>
  <c r="E106" i="7"/>
  <c r="U105" i="7"/>
  <c r="T105" i="7"/>
  <c r="S105" i="7"/>
  <c r="U104" i="7"/>
  <c r="T104" i="7"/>
  <c r="S104" i="7"/>
  <c r="U103" i="7"/>
  <c r="T103" i="7"/>
  <c r="S103" i="7"/>
  <c r="U102" i="7"/>
  <c r="T102" i="7"/>
  <c r="S102" i="7"/>
  <c r="U101" i="7"/>
  <c r="T101" i="7"/>
  <c r="S101" i="7"/>
  <c r="U100" i="7"/>
  <c r="T100" i="7"/>
  <c r="S100" i="7"/>
  <c r="U99" i="7"/>
  <c r="T99" i="7"/>
  <c r="S99" i="7"/>
  <c r="U98" i="7"/>
  <c r="T98" i="7"/>
  <c r="S98" i="7"/>
  <c r="U97" i="7"/>
  <c r="T97" i="7"/>
  <c r="S97" i="7"/>
  <c r="U96" i="7"/>
  <c r="T96" i="7"/>
  <c r="S96" i="7"/>
  <c r="Q106" i="8"/>
  <c r="E106" i="8"/>
  <c r="U105" i="8"/>
  <c r="T105" i="8"/>
  <c r="S105" i="8"/>
  <c r="U104" i="8"/>
  <c r="T104" i="8"/>
  <c r="S104" i="8"/>
  <c r="U103" i="8"/>
  <c r="T103" i="8"/>
  <c r="S103" i="8"/>
  <c r="U102" i="8"/>
  <c r="T102" i="8"/>
  <c r="S102" i="8"/>
  <c r="U101" i="8"/>
  <c r="T101" i="8"/>
  <c r="S101" i="8"/>
  <c r="U100" i="8"/>
  <c r="T100" i="8"/>
  <c r="S100" i="8"/>
  <c r="U99" i="8"/>
  <c r="T99" i="8"/>
  <c r="S99" i="8"/>
  <c r="U98" i="8"/>
  <c r="T98" i="8"/>
  <c r="S98" i="8"/>
  <c r="U97" i="8"/>
  <c r="T97" i="8"/>
  <c r="S97" i="8"/>
  <c r="U96" i="8"/>
  <c r="T96" i="8"/>
  <c r="S96" i="8"/>
  <c r="Q106" i="9"/>
  <c r="E106" i="9"/>
  <c r="U105" i="9"/>
  <c r="T105" i="9"/>
  <c r="S105" i="9"/>
  <c r="U104" i="9"/>
  <c r="T104" i="9"/>
  <c r="S104" i="9"/>
  <c r="U103" i="9"/>
  <c r="T103" i="9"/>
  <c r="S103" i="9"/>
  <c r="U102" i="9"/>
  <c r="T102" i="9"/>
  <c r="S102" i="9"/>
  <c r="U101" i="9"/>
  <c r="T101" i="9"/>
  <c r="S101" i="9"/>
  <c r="U100" i="9"/>
  <c r="T100" i="9"/>
  <c r="S100" i="9"/>
  <c r="U99" i="9"/>
  <c r="T99" i="9"/>
  <c r="S99" i="9"/>
  <c r="U98" i="9"/>
  <c r="T98" i="9"/>
  <c r="S98" i="9"/>
  <c r="U97" i="9"/>
  <c r="T97" i="9"/>
  <c r="S97" i="9"/>
  <c r="U96" i="9"/>
  <c r="T96" i="9"/>
  <c r="S96" i="9"/>
  <c r="Q106" i="10"/>
  <c r="E106" i="10"/>
  <c r="U105" i="10"/>
  <c r="T105" i="10"/>
  <c r="S105" i="10"/>
  <c r="U104" i="10"/>
  <c r="T104" i="10"/>
  <c r="S104" i="10"/>
  <c r="U103" i="10"/>
  <c r="T103" i="10"/>
  <c r="S103" i="10"/>
  <c r="U102" i="10"/>
  <c r="T102" i="10"/>
  <c r="S102" i="10"/>
  <c r="U101" i="10"/>
  <c r="T101" i="10"/>
  <c r="S101" i="10"/>
  <c r="U100" i="10"/>
  <c r="T100" i="10"/>
  <c r="S100" i="10"/>
  <c r="U99" i="10"/>
  <c r="T99" i="10"/>
  <c r="S99" i="10"/>
  <c r="U98" i="10"/>
  <c r="T98" i="10"/>
  <c r="S98" i="10"/>
  <c r="U97" i="10"/>
  <c r="T97" i="10"/>
  <c r="S97" i="10"/>
  <c r="U96" i="10"/>
  <c r="T96" i="10"/>
  <c r="S96" i="10"/>
  <c r="Q106" i="11"/>
  <c r="E106" i="11"/>
  <c r="U105" i="11"/>
  <c r="T105" i="11"/>
  <c r="S105" i="11"/>
  <c r="U104" i="11"/>
  <c r="T104" i="11"/>
  <c r="S104" i="11"/>
  <c r="U103" i="11"/>
  <c r="T103" i="11"/>
  <c r="S103" i="11"/>
  <c r="U102" i="11"/>
  <c r="T102" i="11"/>
  <c r="S102" i="11"/>
  <c r="U101" i="11"/>
  <c r="T101" i="11"/>
  <c r="S101" i="11"/>
  <c r="U100" i="11"/>
  <c r="T100" i="11"/>
  <c r="S100" i="11"/>
  <c r="U99" i="11"/>
  <c r="T99" i="11"/>
  <c r="S99" i="11"/>
  <c r="U98" i="11"/>
  <c r="T98" i="11"/>
  <c r="S98" i="11"/>
  <c r="U97" i="11"/>
  <c r="T97" i="11"/>
  <c r="S97" i="11"/>
  <c r="U96" i="11"/>
  <c r="T96" i="11"/>
  <c r="S96" i="11"/>
  <c r="Q106" i="12"/>
  <c r="E106" i="12"/>
  <c r="U105" i="12"/>
  <c r="T105" i="12"/>
  <c r="S105" i="12"/>
  <c r="U104" i="12"/>
  <c r="T104" i="12"/>
  <c r="S104" i="12"/>
  <c r="U103" i="12"/>
  <c r="T103" i="12"/>
  <c r="S103" i="12"/>
  <c r="U102" i="12"/>
  <c r="T102" i="12"/>
  <c r="S102" i="12"/>
  <c r="U101" i="12"/>
  <c r="T101" i="12"/>
  <c r="S101" i="12"/>
  <c r="U100" i="12"/>
  <c r="T100" i="12"/>
  <c r="S100" i="12"/>
  <c r="U99" i="12"/>
  <c r="T99" i="12"/>
  <c r="S99" i="12"/>
  <c r="U98" i="12"/>
  <c r="T98" i="12"/>
  <c r="S98" i="12"/>
  <c r="U97" i="12"/>
  <c r="T97" i="12"/>
  <c r="S97" i="12"/>
  <c r="U96" i="12"/>
  <c r="T96" i="12"/>
  <c r="S96" i="12"/>
  <c r="E106" i="13"/>
  <c r="U105" i="13"/>
  <c r="T105" i="13"/>
  <c r="S105" i="13"/>
  <c r="Q105" i="13" s="1"/>
  <c r="H105" i="13" s="1"/>
  <c r="U104" i="13"/>
  <c r="T104" i="13"/>
  <c r="S104" i="13"/>
  <c r="U103" i="13"/>
  <c r="T103" i="13"/>
  <c r="S103" i="13"/>
  <c r="U102" i="13"/>
  <c r="T102" i="13"/>
  <c r="S102" i="13"/>
  <c r="U101" i="13"/>
  <c r="T101" i="13"/>
  <c r="S101" i="13"/>
  <c r="U100" i="13"/>
  <c r="T100" i="13"/>
  <c r="S100" i="13"/>
  <c r="U99" i="13"/>
  <c r="T99" i="13"/>
  <c r="S99" i="13"/>
  <c r="U98" i="13"/>
  <c r="T98" i="13"/>
  <c r="S98" i="13"/>
  <c r="U97" i="13"/>
  <c r="T97" i="13"/>
  <c r="S97" i="13"/>
  <c r="U96" i="13"/>
  <c r="T96" i="13"/>
  <c r="S96" i="13"/>
  <c r="Q106" i="14"/>
  <c r="E106" i="14"/>
  <c r="U105" i="14"/>
  <c r="T105" i="14"/>
  <c r="S105" i="14"/>
  <c r="U104" i="14"/>
  <c r="T104" i="14"/>
  <c r="S104" i="14"/>
  <c r="U103" i="14"/>
  <c r="T103" i="14"/>
  <c r="S103" i="14"/>
  <c r="U102" i="14"/>
  <c r="T102" i="14"/>
  <c r="S102" i="14"/>
  <c r="U101" i="14"/>
  <c r="T101" i="14"/>
  <c r="S101" i="14"/>
  <c r="U100" i="14"/>
  <c r="T100" i="14"/>
  <c r="S100" i="14"/>
  <c r="U99" i="14"/>
  <c r="T99" i="14"/>
  <c r="S99" i="14"/>
  <c r="U98" i="14"/>
  <c r="T98" i="14"/>
  <c r="S98" i="14"/>
  <c r="U97" i="14"/>
  <c r="T97" i="14"/>
  <c r="S97" i="14"/>
  <c r="U96" i="14"/>
  <c r="T96" i="14"/>
  <c r="S96" i="14"/>
  <c r="Q95" i="15"/>
  <c r="E95" i="15"/>
  <c r="U94" i="15"/>
  <c r="T94" i="15"/>
  <c r="S94" i="15"/>
  <c r="N94" i="15" s="1"/>
  <c r="U93" i="15"/>
  <c r="T93" i="15"/>
  <c r="S93" i="15"/>
  <c r="N93" i="15" s="1"/>
  <c r="U92" i="15"/>
  <c r="T92" i="15"/>
  <c r="S92" i="15"/>
  <c r="N92" i="15" s="1"/>
  <c r="U91" i="15"/>
  <c r="T91" i="15"/>
  <c r="S91" i="15"/>
  <c r="U90" i="15"/>
  <c r="T90" i="15"/>
  <c r="S90" i="15"/>
  <c r="N90" i="15" s="1"/>
  <c r="U89" i="15"/>
  <c r="T89" i="15"/>
  <c r="S89" i="15"/>
  <c r="U88" i="15"/>
  <c r="T88" i="15"/>
  <c r="S88" i="15"/>
  <c r="U87" i="15"/>
  <c r="T87" i="15"/>
  <c r="S87" i="15"/>
  <c r="U86" i="15"/>
  <c r="T86" i="15"/>
  <c r="S86" i="15"/>
  <c r="U85" i="15"/>
  <c r="T85" i="15"/>
  <c r="S85" i="15"/>
  <c r="Q95" i="16"/>
  <c r="E95" i="16"/>
  <c r="U94" i="16"/>
  <c r="T94" i="16"/>
  <c r="S94" i="16"/>
  <c r="U93" i="16"/>
  <c r="T93" i="16"/>
  <c r="S93" i="16"/>
  <c r="U92" i="16"/>
  <c r="T92" i="16"/>
  <c r="S92" i="16"/>
  <c r="U91" i="16"/>
  <c r="T91" i="16"/>
  <c r="S91" i="16"/>
  <c r="U90" i="16"/>
  <c r="T90" i="16"/>
  <c r="S90" i="16"/>
  <c r="U89" i="16"/>
  <c r="T89" i="16"/>
  <c r="S89" i="16"/>
  <c r="U88" i="16"/>
  <c r="T88" i="16"/>
  <c r="S88" i="16"/>
  <c r="U87" i="16"/>
  <c r="T87" i="16"/>
  <c r="S87" i="16"/>
  <c r="U86" i="16"/>
  <c r="T86" i="16"/>
  <c r="S86" i="16"/>
  <c r="U85" i="16"/>
  <c r="T85" i="16"/>
  <c r="S85" i="16"/>
  <c r="Q95" i="2"/>
  <c r="E95" i="2"/>
  <c r="U94" i="2"/>
  <c r="T94" i="2"/>
  <c r="S94" i="2"/>
  <c r="U93" i="2"/>
  <c r="T93" i="2"/>
  <c r="S93" i="2"/>
  <c r="U92" i="2"/>
  <c r="T92" i="2"/>
  <c r="S92" i="2"/>
  <c r="U91" i="2"/>
  <c r="T91" i="2"/>
  <c r="S91" i="2"/>
  <c r="U90" i="2"/>
  <c r="T90" i="2"/>
  <c r="S90" i="2"/>
  <c r="U89" i="2"/>
  <c r="T89" i="2"/>
  <c r="S89" i="2"/>
  <c r="U88" i="2"/>
  <c r="T88" i="2"/>
  <c r="S88" i="2"/>
  <c r="U87" i="2"/>
  <c r="T87" i="2"/>
  <c r="S87" i="2"/>
  <c r="U86" i="2"/>
  <c r="T86" i="2"/>
  <c r="S86" i="2"/>
  <c r="U85" i="2"/>
  <c r="T85" i="2"/>
  <c r="S85" i="2"/>
  <c r="Q95" i="6"/>
  <c r="E95" i="6"/>
  <c r="U94" i="6"/>
  <c r="T94" i="6"/>
  <c r="S94" i="6"/>
  <c r="U93" i="6"/>
  <c r="T93" i="6"/>
  <c r="S93" i="6"/>
  <c r="U92" i="6"/>
  <c r="T92" i="6"/>
  <c r="S92" i="6"/>
  <c r="U91" i="6"/>
  <c r="T91" i="6"/>
  <c r="S91" i="6"/>
  <c r="U90" i="6"/>
  <c r="T90" i="6"/>
  <c r="S90" i="6"/>
  <c r="U89" i="6"/>
  <c r="T89" i="6"/>
  <c r="S89" i="6"/>
  <c r="U88" i="6"/>
  <c r="T88" i="6"/>
  <c r="S88" i="6"/>
  <c r="U87" i="6"/>
  <c r="T87" i="6"/>
  <c r="S87" i="6"/>
  <c r="U86" i="6"/>
  <c r="T86" i="6"/>
  <c r="S86" i="6"/>
  <c r="U85" i="6"/>
  <c r="T85" i="6"/>
  <c r="S85" i="6"/>
  <c r="Q95" i="7"/>
  <c r="E95" i="7"/>
  <c r="U94" i="7"/>
  <c r="T94" i="7"/>
  <c r="S94" i="7"/>
  <c r="U93" i="7"/>
  <c r="T93" i="7"/>
  <c r="S93" i="7"/>
  <c r="U92" i="7"/>
  <c r="T92" i="7"/>
  <c r="S92" i="7"/>
  <c r="U91" i="7"/>
  <c r="T91" i="7"/>
  <c r="S91" i="7"/>
  <c r="U90" i="7"/>
  <c r="T90" i="7"/>
  <c r="S90" i="7"/>
  <c r="U89" i="7"/>
  <c r="T89" i="7"/>
  <c r="S89" i="7"/>
  <c r="U88" i="7"/>
  <c r="T88" i="7"/>
  <c r="S88" i="7"/>
  <c r="U87" i="7"/>
  <c r="T87" i="7"/>
  <c r="S87" i="7"/>
  <c r="U86" i="7"/>
  <c r="T86" i="7"/>
  <c r="S86" i="7"/>
  <c r="U85" i="7"/>
  <c r="T85" i="7"/>
  <c r="S85" i="7"/>
  <c r="Q95" i="8"/>
  <c r="E95" i="8"/>
  <c r="U94" i="8"/>
  <c r="T94" i="8"/>
  <c r="S94" i="8"/>
  <c r="U93" i="8"/>
  <c r="T93" i="8"/>
  <c r="S93" i="8"/>
  <c r="U92" i="8"/>
  <c r="T92" i="8"/>
  <c r="S92" i="8"/>
  <c r="U91" i="8"/>
  <c r="T91" i="8"/>
  <c r="S91" i="8"/>
  <c r="U90" i="8"/>
  <c r="T90" i="8"/>
  <c r="S90" i="8"/>
  <c r="U89" i="8"/>
  <c r="T89" i="8"/>
  <c r="S89" i="8"/>
  <c r="U88" i="8"/>
  <c r="T88" i="8"/>
  <c r="S88" i="8"/>
  <c r="U87" i="8"/>
  <c r="T87" i="8"/>
  <c r="S87" i="8"/>
  <c r="U86" i="8"/>
  <c r="T86" i="8"/>
  <c r="S86" i="8"/>
  <c r="U85" i="8"/>
  <c r="T85" i="8"/>
  <c r="S85" i="8"/>
  <c r="Q95" i="9"/>
  <c r="E95" i="9"/>
  <c r="U94" i="9"/>
  <c r="T94" i="9"/>
  <c r="S94" i="9"/>
  <c r="U93" i="9"/>
  <c r="T93" i="9"/>
  <c r="S93" i="9"/>
  <c r="U92" i="9"/>
  <c r="T92" i="9"/>
  <c r="S92" i="9"/>
  <c r="U91" i="9"/>
  <c r="T91" i="9"/>
  <c r="S91" i="9"/>
  <c r="U90" i="9"/>
  <c r="T90" i="9"/>
  <c r="S90" i="9"/>
  <c r="U89" i="9"/>
  <c r="T89" i="9"/>
  <c r="S89" i="9"/>
  <c r="U88" i="9"/>
  <c r="T88" i="9"/>
  <c r="S88" i="9"/>
  <c r="U87" i="9"/>
  <c r="T87" i="9"/>
  <c r="S87" i="9"/>
  <c r="U86" i="9"/>
  <c r="T86" i="9"/>
  <c r="S86" i="9"/>
  <c r="U85" i="9"/>
  <c r="T85" i="9"/>
  <c r="S85" i="9"/>
  <c r="Q95" i="10"/>
  <c r="E95" i="10"/>
  <c r="U94" i="10"/>
  <c r="T94" i="10"/>
  <c r="S94" i="10"/>
  <c r="U93" i="10"/>
  <c r="T93" i="10"/>
  <c r="S93" i="10"/>
  <c r="U92" i="10"/>
  <c r="T92" i="10"/>
  <c r="S92" i="10"/>
  <c r="U91" i="10"/>
  <c r="T91" i="10"/>
  <c r="S91" i="10"/>
  <c r="U90" i="10"/>
  <c r="T90" i="10"/>
  <c r="S90" i="10"/>
  <c r="U89" i="10"/>
  <c r="T89" i="10"/>
  <c r="S89" i="10"/>
  <c r="U88" i="10"/>
  <c r="T88" i="10"/>
  <c r="S88" i="10"/>
  <c r="U87" i="10"/>
  <c r="T87" i="10"/>
  <c r="S87" i="10"/>
  <c r="U86" i="10"/>
  <c r="T86" i="10"/>
  <c r="S86" i="10"/>
  <c r="U85" i="10"/>
  <c r="T85" i="10"/>
  <c r="S85" i="10"/>
  <c r="Q95" i="11"/>
  <c r="E95" i="11"/>
  <c r="U94" i="11"/>
  <c r="T94" i="11"/>
  <c r="S94" i="11"/>
  <c r="U93" i="11"/>
  <c r="T93" i="11"/>
  <c r="S93" i="11"/>
  <c r="U92" i="11"/>
  <c r="T92" i="11"/>
  <c r="S92" i="11"/>
  <c r="U91" i="11"/>
  <c r="T91" i="11"/>
  <c r="S91" i="11"/>
  <c r="U90" i="11"/>
  <c r="T90" i="11"/>
  <c r="S90" i="11"/>
  <c r="U89" i="11"/>
  <c r="T89" i="11"/>
  <c r="S89" i="11"/>
  <c r="U88" i="11"/>
  <c r="T88" i="11"/>
  <c r="S88" i="11"/>
  <c r="U87" i="11"/>
  <c r="T87" i="11"/>
  <c r="S87" i="11"/>
  <c r="U86" i="11"/>
  <c r="T86" i="11"/>
  <c r="S86" i="11"/>
  <c r="U85" i="11"/>
  <c r="T85" i="11"/>
  <c r="S85" i="11"/>
  <c r="E95" i="12"/>
  <c r="U94" i="12"/>
  <c r="T94" i="12"/>
  <c r="S94" i="12"/>
  <c r="U93" i="12"/>
  <c r="T93" i="12"/>
  <c r="S93" i="12"/>
  <c r="Q93" i="12" s="1"/>
  <c r="H93" i="12" s="1"/>
  <c r="U92" i="12"/>
  <c r="T92" i="12"/>
  <c r="S92" i="12"/>
  <c r="U91" i="12"/>
  <c r="T91" i="12"/>
  <c r="S91" i="12"/>
  <c r="U90" i="12"/>
  <c r="T90" i="12"/>
  <c r="S90" i="12"/>
  <c r="U89" i="12"/>
  <c r="T89" i="12"/>
  <c r="S89" i="12"/>
  <c r="U88" i="12"/>
  <c r="T88" i="12"/>
  <c r="S88" i="12"/>
  <c r="U87" i="12"/>
  <c r="T87" i="12"/>
  <c r="S87" i="12"/>
  <c r="U86" i="12"/>
  <c r="T86" i="12"/>
  <c r="S86" i="12"/>
  <c r="U85" i="12"/>
  <c r="T85" i="12"/>
  <c r="S85" i="12"/>
  <c r="Q95" i="13"/>
  <c r="E95" i="13"/>
  <c r="U94" i="13"/>
  <c r="T94" i="13"/>
  <c r="S94" i="13"/>
  <c r="U93" i="13"/>
  <c r="T93" i="13"/>
  <c r="S93" i="13"/>
  <c r="U92" i="13"/>
  <c r="T92" i="13"/>
  <c r="S92" i="13"/>
  <c r="U91" i="13"/>
  <c r="T91" i="13"/>
  <c r="S91" i="13"/>
  <c r="U90" i="13"/>
  <c r="T90" i="13"/>
  <c r="S90" i="13"/>
  <c r="U89" i="13"/>
  <c r="T89" i="13"/>
  <c r="S89" i="13"/>
  <c r="U88" i="13"/>
  <c r="T88" i="13"/>
  <c r="S88" i="13"/>
  <c r="U87" i="13"/>
  <c r="T87" i="13"/>
  <c r="S87" i="13"/>
  <c r="U86" i="13"/>
  <c r="T86" i="13"/>
  <c r="S86" i="13"/>
  <c r="U85" i="13"/>
  <c r="T85" i="13"/>
  <c r="S85" i="13"/>
  <c r="Q95" i="14"/>
  <c r="E95" i="14"/>
  <c r="U94" i="14"/>
  <c r="T94" i="14"/>
  <c r="S94" i="14"/>
  <c r="U93" i="14"/>
  <c r="T93" i="14"/>
  <c r="S93" i="14"/>
  <c r="U92" i="14"/>
  <c r="T92" i="14"/>
  <c r="S92" i="14"/>
  <c r="U91" i="14"/>
  <c r="T91" i="14"/>
  <c r="S91" i="14"/>
  <c r="U90" i="14"/>
  <c r="T90" i="14"/>
  <c r="S90" i="14"/>
  <c r="U89" i="14"/>
  <c r="T89" i="14"/>
  <c r="S89" i="14"/>
  <c r="U88" i="14"/>
  <c r="T88" i="14"/>
  <c r="S88" i="14"/>
  <c r="U87" i="14"/>
  <c r="T87" i="14"/>
  <c r="S87" i="14"/>
  <c r="U86" i="14"/>
  <c r="T86" i="14"/>
  <c r="S86" i="14"/>
  <c r="U85" i="14"/>
  <c r="T85" i="14"/>
  <c r="S85" i="14"/>
  <c r="Q84" i="15"/>
  <c r="E84" i="15"/>
  <c r="U83" i="15"/>
  <c r="T83" i="15"/>
  <c r="S83" i="15"/>
  <c r="N83" i="15" s="1"/>
  <c r="U82" i="15"/>
  <c r="T82" i="15"/>
  <c r="S82" i="15"/>
  <c r="U81" i="15"/>
  <c r="T81" i="15"/>
  <c r="S81" i="15"/>
  <c r="U80" i="15"/>
  <c r="T80" i="15"/>
  <c r="S80" i="15"/>
  <c r="U79" i="15"/>
  <c r="T79" i="15"/>
  <c r="S79" i="15"/>
  <c r="U78" i="15"/>
  <c r="T78" i="15"/>
  <c r="S78" i="15"/>
  <c r="U77" i="15"/>
  <c r="T77" i="15"/>
  <c r="S77" i="15"/>
  <c r="U76" i="15"/>
  <c r="T76" i="15"/>
  <c r="S76" i="15"/>
  <c r="U75" i="15"/>
  <c r="T75" i="15"/>
  <c r="S75" i="15"/>
  <c r="U74" i="15"/>
  <c r="T74" i="15"/>
  <c r="S74" i="15"/>
  <c r="Q84" i="16"/>
  <c r="E84" i="16"/>
  <c r="U83" i="16"/>
  <c r="T83" i="16"/>
  <c r="S83" i="16"/>
  <c r="U82" i="16"/>
  <c r="T82" i="16"/>
  <c r="S82" i="16"/>
  <c r="U81" i="16"/>
  <c r="T81" i="16"/>
  <c r="S81" i="16"/>
  <c r="U80" i="16"/>
  <c r="T80" i="16"/>
  <c r="S80" i="16"/>
  <c r="U79" i="16"/>
  <c r="T79" i="16"/>
  <c r="S79" i="16"/>
  <c r="U78" i="16"/>
  <c r="T78" i="16"/>
  <c r="S78" i="16"/>
  <c r="U77" i="16"/>
  <c r="T77" i="16"/>
  <c r="S77" i="16"/>
  <c r="U76" i="16"/>
  <c r="T76" i="16"/>
  <c r="S76" i="16"/>
  <c r="U75" i="16"/>
  <c r="T75" i="16"/>
  <c r="S75" i="16"/>
  <c r="U74" i="16"/>
  <c r="T74" i="16"/>
  <c r="S74" i="16"/>
  <c r="Q84" i="2"/>
  <c r="E84" i="2"/>
  <c r="U83" i="2"/>
  <c r="T83" i="2"/>
  <c r="S83" i="2"/>
  <c r="U82" i="2"/>
  <c r="T82" i="2"/>
  <c r="S82" i="2"/>
  <c r="U81" i="2"/>
  <c r="T81" i="2"/>
  <c r="S81" i="2"/>
  <c r="U80" i="2"/>
  <c r="T80" i="2"/>
  <c r="S80" i="2"/>
  <c r="U79" i="2"/>
  <c r="T79" i="2"/>
  <c r="S79" i="2"/>
  <c r="U78" i="2"/>
  <c r="T78" i="2"/>
  <c r="S78" i="2"/>
  <c r="U77" i="2"/>
  <c r="T77" i="2"/>
  <c r="S77" i="2"/>
  <c r="U76" i="2"/>
  <c r="T76" i="2"/>
  <c r="S76" i="2"/>
  <c r="U75" i="2"/>
  <c r="T75" i="2"/>
  <c r="S75" i="2"/>
  <c r="U74" i="2"/>
  <c r="T74" i="2"/>
  <c r="S74" i="2"/>
  <c r="Q84" i="6"/>
  <c r="E84" i="6"/>
  <c r="U83" i="6"/>
  <c r="T83" i="6"/>
  <c r="S83" i="6"/>
  <c r="U82" i="6"/>
  <c r="T82" i="6"/>
  <c r="S82" i="6"/>
  <c r="U81" i="6"/>
  <c r="T81" i="6"/>
  <c r="S81" i="6"/>
  <c r="U80" i="6"/>
  <c r="T80" i="6"/>
  <c r="S80" i="6"/>
  <c r="U79" i="6"/>
  <c r="T79" i="6"/>
  <c r="S79" i="6"/>
  <c r="U78" i="6"/>
  <c r="T78" i="6"/>
  <c r="S78" i="6"/>
  <c r="U77" i="6"/>
  <c r="T77" i="6"/>
  <c r="S77" i="6"/>
  <c r="U76" i="6"/>
  <c r="T76" i="6"/>
  <c r="S76" i="6"/>
  <c r="U75" i="6"/>
  <c r="T75" i="6"/>
  <c r="S75" i="6"/>
  <c r="U74" i="6"/>
  <c r="T74" i="6"/>
  <c r="S74" i="6"/>
  <c r="Q84" i="7"/>
  <c r="E84" i="7"/>
  <c r="U83" i="7"/>
  <c r="T83" i="7"/>
  <c r="S83" i="7"/>
  <c r="U82" i="7"/>
  <c r="T82" i="7"/>
  <c r="S82" i="7"/>
  <c r="U81" i="7"/>
  <c r="T81" i="7"/>
  <c r="S81" i="7"/>
  <c r="U80" i="7"/>
  <c r="T80" i="7"/>
  <c r="S80" i="7"/>
  <c r="U79" i="7"/>
  <c r="T79" i="7"/>
  <c r="S79" i="7"/>
  <c r="U78" i="7"/>
  <c r="T78" i="7"/>
  <c r="S78" i="7"/>
  <c r="U77" i="7"/>
  <c r="T77" i="7"/>
  <c r="S77" i="7"/>
  <c r="U76" i="7"/>
  <c r="T76" i="7"/>
  <c r="S76" i="7"/>
  <c r="U75" i="7"/>
  <c r="T75" i="7"/>
  <c r="S75" i="7"/>
  <c r="U74" i="7"/>
  <c r="T74" i="7"/>
  <c r="S74" i="7"/>
  <c r="Q84" i="8"/>
  <c r="E84" i="8"/>
  <c r="U83" i="8"/>
  <c r="T83" i="8"/>
  <c r="S83" i="8"/>
  <c r="U82" i="8"/>
  <c r="T82" i="8"/>
  <c r="S82" i="8"/>
  <c r="U81" i="8"/>
  <c r="T81" i="8"/>
  <c r="S81" i="8"/>
  <c r="U80" i="8"/>
  <c r="T80" i="8"/>
  <c r="S80" i="8"/>
  <c r="U79" i="8"/>
  <c r="T79" i="8"/>
  <c r="S79" i="8"/>
  <c r="U78" i="8"/>
  <c r="T78" i="8"/>
  <c r="S78" i="8"/>
  <c r="U77" i="8"/>
  <c r="T77" i="8"/>
  <c r="S77" i="8"/>
  <c r="U76" i="8"/>
  <c r="T76" i="8"/>
  <c r="S76" i="8"/>
  <c r="U75" i="8"/>
  <c r="T75" i="8"/>
  <c r="S75" i="8"/>
  <c r="U74" i="8"/>
  <c r="T74" i="8"/>
  <c r="S74" i="8"/>
  <c r="Q84" i="9"/>
  <c r="E84" i="9"/>
  <c r="U83" i="9"/>
  <c r="T83" i="9"/>
  <c r="S83" i="9"/>
  <c r="U82" i="9"/>
  <c r="T82" i="9"/>
  <c r="S82" i="9"/>
  <c r="U81" i="9"/>
  <c r="T81" i="9"/>
  <c r="S81" i="9"/>
  <c r="U80" i="9"/>
  <c r="T80" i="9"/>
  <c r="S80" i="9"/>
  <c r="U79" i="9"/>
  <c r="T79" i="9"/>
  <c r="S79" i="9"/>
  <c r="U78" i="9"/>
  <c r="T78" i="9"/>
  <c r="S78" i="9"/>
  <c r="U77" i="9"/>
  <c r="T77" i="9"/>
  <c r="S77" i="9"/>
  <c r="U76" i="9"/>
  <c r="T76" i="9"/>
  <c r="S76" i="9"/>
  <c r="U75" i="9"/>
  <c r="T75" i="9"/>
  <c r="S75" i="9"/>
  <c r="U74" i="9"/>
  <c r="T74" i="9"/>
  <c r="S74" i="9"/>
  <c r="Q84" i="10"/>
  <c r="E84" i="10"/>
  <c r="U83" i="10"/>
  <c r="T83" i="10"/>
  <c r="S83" i="10"/>
  <c r="U82" i="10"/>
  <c r="T82" i="10"/>
  <c r="S82" i="10"/>
  <c r="U81" i="10"/>
  <c r="T81" i="10"/>
  <c r="S81" i="10"/>
  <c r="U80" i="10"/>
  <c r="T80" i="10"/>
  <c r="S80" i="10"/>
  <c r="U79" i="10"/>
  <c r="T79" i="10"/>
  <c r="S79" i="10"/>
  <c r="U78" i="10"/>
  <c r="T78" i="10"/>
  <c r="S78" i="10"/>
  <c r="U77" i="10"/>
  <c r="T77" i="10"/>
  <c r="S77" i="10"/>
  <c r="U76" i="10"/>
  <c r="T76" i="10"/>
  <c r="S76" i="10"/>
  <c r="U75" i="10"/>
  <c r="T75" i="10"/>
  <c r="S75" i="10"/>
  <c r="U74" i="10"/>
  <c r="T74" i="10"/>
  <c r="S74" i="10"/>
  <c r="E84" i="11"/>
  <c r="U83" i="11"/>
  <c r="T83" i="11"/>
  <c r="S83" i="11"/>
  <c r="U82" i="11"/>
  <c r="T82" i="11"/>
  <c r="S82" i="11"/>
  <c r="U81" i="11"/>
  <c r="T81" i="11"/>
  <c r="S81" i="11"/>
  <c r="U80" i="11"/>
  <c r="T80" i="11"/>
  <c r="S80" i="11"/>
  <c r="U79" i="11"/>
  <c r="T79" i="11"/>
  <c r="S79" i="11"/>
  <c r="Q79" i="11" s="1"/>
  <c r="H79" i="11" s="1"/>
  <c r="U78" i="11"/>
  <c r="T78" i="11"/>
  <c r="S78" i="11"/>
  <c r="U77" i="11"/>
  <c r="T77" i="11"/>
  <c r="S77" i="11"/>
  <c r="U76" i="11"/>
  <c r="T76" i="11"/>
  <c r="S76" i="11"/>
  <c r="U75" i="11"/>
  <c r="T75" i="11"/>
  <c r="S75" i="11"/>
  <c r="U74" i="11"/>
  <c r="T74" i="11"/>
  <c r="S74" i="11"/>
  <c r="Q84" i="12"/>
  <c r="E84" i="12"/>
  <c r="U83" i="12"/>
  <c r="T83" i="12"/>
  <c r="S83" i="12"/>
  <c r="U82" i="12"/>
  <c r="T82" i="12"/>
  <c r="S82" i="12"/>
  <c r="U81" i="12"/>
  <c r="T81" i="12"/>
  <c r="S81" i="12"/>
  <c r="U80" i="12"/>
  <c r="T80" i="12"/>
  <c r="S80" i="12"/>
  <c r="U79" i="12"/>
  <c r="T79" i="12"/>
  <c r="S79" i="12"/>
  <c r="U78" i="12"/>
  <c r="T78" i="12"/>
  <c r="S78" i="12"/>
  <c r="U77" i="12"/>
  <c r="T77" i="12"/>
  <c r="S77" i="12"/>
  <c r="U76" i="12"/>
  <c r="T76" i="12"/>
  <c r="S76" i="12"/>
  <c r="U75" i="12"/>
  <c r="T75" i="12"/>
  <c r="S75" i="12"/>
  <c r="U74" i="12"/>
  <c r="T74" i="12"/>
  <c r="S74" i="12"/>
  <c r="Q84" i="13"/>
  <c r="E84" i="13"/>
  <c r="U83" i="13"/>
  <c r="T83" i="13"/>
  <c r="S83" i="13"/>
  <c r="U82" i="13"/>
  <c r="T82" i="13"/>
  <c r="S82" i="13"/>
  <c r="U81" i="13"/>
  <c r="T81" i="13"/>
  <c r="S81" i="13"/>
  <c r="U80" i="13"/>
  <c r="T80" i="13"/>
  <c r="S80" i="13"/>
  <c r="U79" i="13"/>
  <c r="T79" i="13"/>
  <c r="S79" i="13"/>
  <c r="U78" i="13"/>
  <c r="T78" i="13"/>
  <c r="S78" i="13"/>
  <c r="U77" i="13"/>
  <c r="T77" i="13"/>
  <c r="S77" i="13"/>
  <c r="U76" i="13"/>
  <c r="T76" i="13"/>
  <c r="S76" i="13"/>
  <c r="U75" i="13"/>
  <c r="T75" i="13"/>
  <c r="S75" i="13"/>
  <c r="U74" i="13"/>
  <c r="T74" i="13"/>
  <c r="S74" i="13"/>
  <c r="Q84" i="14"/>
  <c r="E84" i="14"/>
  <c r="U83" i="14"/>
  <c r="T83" i="14"/>
  <c r="S83" i="14"/>
  <c r="U82" i="14"/>
  <c r="T82" i="14"/>
  <c r="S82" i="14"/>
  <c r="U81" i="14"/>
  <c r="T81" i="14"/>
  <c r="S81" i="14"/>
  <c r="U80" i="14"/>
  <c r="T80" i="14"/>
  <c r="S80" i="14"/>
  <c r="U79" i="14"/>
  <c r="T79" i="14"/>
  <c r="S79" i="14"/>
  <c r="U78" i="14"/>
  <c r="T78" i="14"/>
  <c r="S78" i="14"/>
  <c r="U77" i="14"/>
  <c r="T77" i="14"/>
  <c r="S77" i="14"/>
  <c r="U76" i="14"/>
  <c r="T76" i="14"/>
  <c r="S76" i="14"/>
  <c r="U75" i="14"/>
  <c r="T75" i="14"/>
  <c r="S75" i="14"/>
  <c r="U74" i="14"/>
  <c r="T74" i="14"/>
  <c r="S74" i="14"/>
  <c r="Q73" i="15"/>
  <c r="E73" i="15"/>
  <c r="U72" i="15"/>
  <c r="T72" i="15"/>
  <c r="S72" i="15"/>
  <c r="N72" i="15" s="1"/>
  <c r="U71" i="15"/>
  <c r="T71" i="15"/>
  <c r="S71" i="15"/>
  <c r="U70" i="15"/>
  <c r="T70" i="15"/>
  <c r="S70" i="15"/>
  <c r="N70" i="15" s="1"/>
  <c r="U69" i="15"/>
  <c r="T69" i="15"/>
  <c r="S69" i="15"/>
  <c r="N69" i="15" s="1"/>
  <c r="U68" i="15"/>
  <c r="T68" i="15"/>
  <c r="S68" i="15"/>
  <c r="N68" i="15" s="1"/>
  <c r="U67" i="15"/>
  <c r="T67" i="15"/>
  <c r="S67" i="15"/>
  <c r="U66" i="15"/>
  <c r="T66" i="15"/>
  <c r="S66" i="15"/>
  <c r="U65" i="15"/>
  <c r="T65" i="15"/>
  <c r="S65" i="15"/>
  <c r="U64" i="15"/>
  <c r="T64" i="15"/>
  <c r="S64" i="15"/>
  <c r="U63" i="15"/>
  <c r="T63" i="15"/>
  <c r="S63" i="15"/>
  <c r="Q73" i="16"/>
  <c r="E73" i="16"/>
  <c r="U72" i="16"/>
  <c r="T72" i="16"/>
  <c r="S72" i="16"/>
  <c r="U71" i="16"/>
  <c r="T71" i="16"/>
  <c r="S71" i="16"/>
  <c r="U70" i="16"/>
  <c r="T70" i="16"/>
  <c r="S70" i="16"/>
  <c r="U69" i="16"/>
  <c r="T69" i="16"/>
  <c r="S69" i="16"/>
  <c r="U68" i="16"/>
  <c r="T68" i="16"/>
  <c r="S68" i="16"/>
  <c r="U67" i="16"/>
  <c r="T67" i="16"/>
  <c r="S67" i="16"/>
  <c r="U66" i="16"/>
  <c r="T66" i="16"/>
  <c r="S66" i="16"/>
  <c r="U65" i="16"/>
  <c r="T65" i="16"/>
  <c r="S65" i="16"/>
  <c r="U64" i="16"/>
  <c r="T64" i="16"/>
  <c r="S64" i="16"/>
  <c r="U63" i="16"/>
  <c r="T63" i="16"/>
  <c r="S63" i="16"/>
  <c r="Q73" i="2"/>
  <c r="E73" i="2"/>
  <c r="U72" i="2"/>
  <c r="T72" i="2"/>
  <c r="S72" i="2"/>
  <c r="U71" i="2"/>
  <c r="T71" i="2"/>
  <c r="S71" i="2"/>
  <c r="U70" i="2"/>
  <c r="T70" i="2"/>
  <c r="S70" i="2"/>
  <c r="U69" i="2"/>
  <c r="T69" i="2"/>
  <c r="S69" i="2"/>
  <c r="U68" i="2"/>
  <c r="T68" i="2"/>
  <c r="S68" i="2"/>
  <c r="U67" i="2"/>
  <c r="T67" i="2"/>
  <c r="S67" i="2"/>
  <c r="U66" i="2"/>
  <c r="T66" i="2"/>
  <c r="S66" i="2"/>
  <c r="U65" i="2"/>
  <c r="T65" i="2"/>
  <c r="S65" i="2"/>
  <c r="U64" i="2"/>
  <c r="T64" i="2"/>
  <c r="S64" i="2"/>
  <c r="U63" i="2"/>
  <c r="T63" i="2"/>
  <c r="S63" i="2"/>
  <c r="Q73" i="6"/>
  <c r="E73" i="6"/>
  <c r="U72" i="6"/>
  <c r="T72" i="6"/>
  <c r="S72" i="6"/>
  <c r="U71" i="6"/>
  <c r="T71" i="6"/>
  <c r="S71" i="6"/>
  <c r="U70" i="6"/>
  <c r="T70" i="6"/>
  <c r="S70" i="6"/>
  <c r="U69" i="6"/>
  <c r="T69" i="6"/>
  <c r="S69" i="6"/>
  <c r="U68" i="6"/>
  <c r="T68" i="6"/>
  <c r="S68" i="6"/>
  <c r="U67" i="6"/>
  <c r="T67" i="6"/>
  <c r="S67" i="6"/>
  <c r="U66" i="6"/>
  <c r="T66" i="6"/>
  <c r="S66" i="6"/>
  <c r="U65" i="6"/>
  <c r="T65" i="6"/>
  <c r="S65" i="6"/>
  <c r="U64" i="6"/>
  <c r="T64" i="6"/>
  <c r="S64" i="6"/>
  <c r="U63" i="6"/>
  <c r="T63" i="6"/>
  <c r="S63" i="6"/>
  <c r="Q73" i="7"/>
  <c r="E73" i="7"/>
  <c r="U72" i="7"/>
  <c r="T72" i="7"/>
  <c r="S72" i="7"/>
  <c r="U71" i="7"/>
  <c r="T71" i="7"/>
  <c r="S71" i="7"/>
  <c r="U70" i="7"/>
  <c r="T70" i="7"/>
  <c r="S70" i="7"/>
  <c r="U69" i="7"/>
  <c r="T69" i="7"/>
  <c r="S69" i="7"/>
  <c r="U68" i="7"/>
  <c r="T68" i="7"/>
  <c r="S68" i="7"/>
  <c r="U67" i="7"/>
  <c r="T67" i="7"/>
  <c r="S67" i="7"/>
  <c r="U66" i="7"/>
  <c r="T66" i="7"/>
  <c r="S66" i="7"/>
  <c r="U65" i="7"/>
  <c r="T65" i="7"/>
  <c r="S65" i="7"/>
  <c r="U64" i="7"/>
  <c r="T64" i="7"/>
  <c r="S64" i="7"/>
  <c r="U63" i="7"/>
  <c r="T63" i="7"/>
  <c r="S63" i="7"/>
  <c r="Q73" i="8"/>
  <c r="E73" i="8"/>
  <c r="U72" i="8"/>
  <c r="T72" i="8"/>
  <c r="S72" i="8"/>
  <c r="U71" i="8"/>
  <c r="T71" i="8"/>
  <c r="S71" i="8"/>
  <c r="U70" i="8"/>
  <c r="T70" i="8"/>
  <c r="S70" i="8"/>
  <c r="U69" i="8"/>
  <c r="T69" i="8"/>
  <c r="S69" i="8"/>
  <c r="U68" i="8"/>
  <c r="T68" i="8"/>
  <c r="S68" i="8"/>
  <c r="U67" i="8"/>
  <c r="T67" i="8"/>
  <c r="S67" i="8"/>
  <c r="U66" i="8"/>
  <c r="T66" i="8"/>
  <c r="S66" i="8"/>
  <c r="U65" i="8"/>
  <c r="T65" i="8"/>
  <c r="S65" i="8"/>
  <c r="U64" i="8"/>
  <c r="T64" i="8"/>
  <c r="S64" i="8"/>
  <c r="U63" i="8"/>
  <c r="T63" i="8"/>
  <c r="S63" i="8"/>
  <c r="Q73" i="9"/>
  <c r="E73" i="9"/>
  <c r="U72" i="9"/>
  <c r="T72" i="9"/>
  <c r="S72" i="9"/>
  <c r="U71" i="9"/>
  <c r="T71" i="9"/>
  <c r="S71" i="9"/>
  <c r="U70" i="9"/>
  <c r="T70" i="9"/>
  <c r="S70" i="9"/>
  <c r="U69" i="9"/>
  <c r="T69" i="9"/>
  <c r="S69" i="9"/>
  <c r="U68" i="9"/>
  <c r="T68" i="9"/>
  <c r="S68" i="9"/>
  <c r="U67" i="9"/>
  <c r="T67" i="9"/>
  <c r="S67" i="9"/>
  <c r="U66" i="9"/>
  <c r="T66" i="9"/>
  <c r="S66" i="9"/>
  <c r="U65" i="9"/>
  <c r="T65" i="9"/>
  <c r="S65" i="9"/>
  <c r="U64" i="9"/>
  <c r="T64" i="9"/>
  <c r="S64" i="9"/>
  <c r="U63" i="9"/>
  <c r="T63" i="9"/>
  <c r="S63" i="9"/>
  <c r="E73" i="10"/>
  <c r="U72" i="10"/>
  <c r="T72" i="10"/>
  <c r="S72" i="10"/>
  <c r="U71" i="10"/>
  <c r="T71" i="10"/>
  <c r="S71" i="10"/>
  <c r="U70" i="10"/>
  <c r="T70" i="10"/>
  <c r="S70" i="10"/>
  <c r="U69" i="10"/>
  <c r="T69" i="10"/>
  <c r="S69" i="10"/>
  <c r="U68" i="10"/>
  <c r="T68" i="10"/>
  <c r="S68" i="10"/>
  <c r="U67" i="10"/>
  <c r="T67" i="10"/>
  <c r="S67" i="10"/>
  <c r="U66" i="10"/>
  <c r="T66" i="10"/>
  <c r="S66" i="10"/>
  <c r="U65" i="10"/>
  <c r="T65" i="10"/>
  <c r="S65" i="10"/>
  <c r="U64" i="10"/>
  <c r="T64" i="10"/>
  <c r="S64" i="10"/>
  <c r="U63" i="10"/>
  <c r="T63" i="10"/>
  <c r="S63" i="10"/>
  <c r="Q63" i="10" s="1"/>
  <c r="H63" i="10" s="1"/>
  <c r="Q73" i="11"/>
  <c r="E73" i="11"/>
  <c r="U72" i="11"/>
  <c r="T72" i="11"/>
  <c r="S72" i="11"/>
  <c r="U71" i="11"/>
  <c r="T71" i="11"/>
  <c r="S71" i="11"/>
  <c r="U70" i="11"/>
  <c r="T70" i="11"/>
  <c r="S70" i="11"/>
  <c r="U69" i="11"/>
  <c r="T69" i="11"/>
  <c r="S69" i="11"/>
  <c r="U68" i="11"/>
  <c r="T68" i="11"/>
  <c r="S68" i="11"/>
  <c r="U67" i="11"/>
  <c r="T67" i="11"/>
  <c r="S67" i="11"/>
  <c r="U66" i="11"/>
  <c r="T66" i="11"/>
  <c r="S66" i="11"/>
  <c r="U65" i="11"/>
  <c r="T65" i="11"/>
  <c r="S65" i="11"/>
  <c r="U64" i="11"/>
  <c r="T64" i="11"/>
  <c r="S64" i="11"/>
  <c r="U63" i="11"/>
  <c r="T63" i="11"/>
  <c r="S63" i="11"/>
  <c r="Q73" i="12"/>
  <c r="E73" i="12"/>
  <c r="U72" i="12"/>
  <c r="T72" i="12"/>
  <c r="S72" i="12"/>
  <c r="U71" i="12"/>
  <c r="T71" i="12"/>
  <c r="S71" i="12"/>
  <c r="U70" i="12"/>
  <c r="T70" i="12"/>
  <c r="S70" i="12"/>
  <c r="U69" i="12"/>
  <c r="T69" i="12"/>
  <c r="S69" i="12"/>
  <c r="U68" i="12"/>
  <c r="T68" i="12"/>
  <c r="S68" i="12"/>
  <c r="U67" i="12"/>
  <c r="T67" i="12"/>
  <c r="S67" i="12"/>
  <c r="U66" i="12"/>
  <c r="T66" i="12"/>
  <c r="S66" i="12"/>
  <c r="U65" i="12"/>
  <c r="T65" i="12"/>
  <c r="S65" i="12"/>
  <c r="U64" i="12"/>
  <c r="T64" i="12"/>
  <c r="S64" i="12"/>
  <c r="U63" i="12"/>
  <c r="T63" i="12"/>
  <c r="S63" i="12"/>
  <c r="Q73" i="13"/>
  <c r="E73" i="13"/>
  <c r="U72" i="13"/>
  <c r="T72" i="13"/>
  <c r="S72" i="13"/>
  <c r="U71" i="13"/>
  <c r="T71" i="13"/>
  <c r="S71" i="13"/>
  <c r="U70" i="13"/>
  <c r="T70" i="13"/>
  <c r="S70" i="13"/>
  <c r="U69" i="13"/>
  <c r="T69" i="13"/>
  <c r="S69" i="13"/>
  <c r="U68" i="13"/>
  <c r="T68" i="13"/>
  <c r="S68" i="13"/>
  <c r="U67" i="13"/>
  <c r="T67" i="13"/>
  <c r="S67" i="13"/>
  <c r="U66" i="13"/>
  <c r="T66" i="13"/>
  <c r="S66" i="13"/>
  <c r="U65" i="13"/>
  <c r="T65" i="13"/>
  <c r="S65" i="13"/>
  <c r="U64" i="13"/>
  <c r="T64" i="13"/>
  <c r="S64" i="13"/>
  <c r="U63" i="13"/>
  <c r="T63" i="13"/>
  <c r="S63" i="13"/>
  <c r="Q73" i="14"/>
  <c r="E73" i="14"/>
  <c r="U72" i="14"/>
  <c r="T72" i="14"/>
  <c r="S72" i="14"/>
  <c r="U71" i="14"/>
  <c r="T71" i="14"/>
  <c r="S71" i="14"/>
  <c r="U70" i="14"/>
  <c r="T70" i="14"/>
  <c r="S70" i="14"/>
  <c r="U69" i="14"/>
  <c r="T69" i="14"/>
  <c r="S69" i="14"/>
  <c r="U68" i="14"/>
  <c r="T68" i="14"/>
  <c r="S68" i="14"/>
  <c r="U67" i="14"/>
  <c r="T67" i="14"/>
  <c r="S67" i="14"/>
  <c r="U66" i="14"/>
  <c r="T66" i="14"/>
  <c r="S66" i="14"/>
  <c r="U65" i="14"/>
  <c r="T65" i="14"/>
  <c r="S65" i="14"/>
  <c r="U64" i="14"/>
  <c r="T64" i="14"/>
  <c r="S64" i="14"/>
  <c r="U63" i="14"/>
  <c r="T63" i="14"/>
  <c r="S63" i="14"/>
  <c r="Q62" i="15"/>
  <c r="E62" i="15"/>
  <c r="U61" i="15"/>
  <c r="T61" i="15"/>
  <c r="S61" i="15"/>
  <c r="U60" i="15"/>
  <c r="T60" i="15"/>
  <c r="S60" i="15"/>
  <c r="U59" i="15"/>
  <c r="T59" i="15"/>
  <c r="S59" i="15"/>
  <c r="N59" i="15" s="1"/>
  <c r="U58" i="15"/>
  <c r="T58" i="15"/>
  <c r="S58" i="15"/>
  <c r="U57" i="15"/>
  <c r="T57" i="15"/>
  <c r="S57" i="15"/>
  <c r="U56" i="15"/>
  <c r="T56" i="15"/>
  <c r="S56" i="15"/>
  <c r="U55" i="15"/>
  <c r="T55" i="15"/>
  <c r="S55" i="15"/>
  <c r="U54" i="15"/>
  <c r="T54" i="15"/>
  <c r="S54" i="15"/>
  <c r="U53" i="15"/>
  <c r="T53" i="15"/>
  <c r="S53" i="15"/>
  <c r="U52" i="15"/>
  <c r="T52" i="15"/>
  <c r="S52" i="15"/>
  <c r="Q62" i="16"/>
  <c r="E62" i="16"/>
  <c r="U61" i="16"/>
  <c r="T61" i="16"/>
  <c r="S61" i="16"/>
  <c r="U60" i="16"/>
  <c r="T60" i="16"/>
  <c r="S60" i="16"/>
  <c r="U59" i="16"/>
  <c r="T59" i="16"/>
  <c r="S59" i="16"/>
  <c r="U58" i="16"/>
  <c r="T58" i="16"/>
  <c r="S58" i="16"/>
  <c r="U57" i="16"/>
  <c r="T57" i="16"/>
  <c r="S57" i="16"/>
  <c r="U56" i="16"/>
  <c r="T56" i="16"/>
  <c r="S56" i="16"/>
  <c r="U55" i="16"/>
  <c r="T55" i="16"/>
  <c r="S55" i="16"/>
  <c r="U54" i="16"/>
  <c r="T54" i="16"/>
  <c r="S54" i="16"/>
  <c r="U53" i="16"/>
  <c r="T53" i="16"/>
  <c r="S53" i="16"/>
  <c r="U52" i="16"/>
  <c r="T52" i="16"/>
  <c r="S52" i="16"/>
  <c r="Q62" i="2"/>
  <c r="E62" i="2"/>
  <c r="U61" i="2"/>
  <c r="T61" i="2"/>
  <c r="S61" i="2"/>
  <c r="U60" i="2"/>
  <c r="T60" i="2"/>
  <c r="S60" i="2"/>
  <c r="U59" i="2"/>
  <c r="T59" i="2"/>
  <c r="S59" i="2"/>
  <c r="U58" i="2"/>
  <c r="T58" i="2"/>
  <c r="S58" i="2"/>
  <c r="U57" i="2"/>
  <c r="T57" i="2"/>
  <c r="S57" i="2"/>
  <c r="U56" i="2"/>
  <c r="T56" i="2"/>
  <c r="S56" i="2"/>
  <c r="U55" i="2"/>
  <c r="T55" i="2"/>
  <c r="S55" i="2"/>
  <c r="U54" i="2"/>
  <c r="T54" i="2"/>
  <c r="S54" i="2"/>
  <c r="U53" i="2"/>
  <c r="T53" i="2"/>
  <c r="S53" i="2"/>
  <c r="U52" i="2"/>
  <c r="T52" i="2"/>
  <c r="S52" i="2"/>
  <c r="Q62" i="6"/>
  <c r="E62" i="6"/>
  <c r="U61" i="6"/>
  <c r="T61" i="6"/>
  <c r="S61" i="6"/>
  <c r="U60" i="6"/>
  <c r="T60" i="6"/>
  <c r="S60" i="6"/>
  <c r="U59" i="6"/>
  <c r="T59" i="6"/>
  <c r="S59" i="6"/>
  <c r="U58" i="6"/>
  <c r="T58" i="6"/>
  <c r="S58" i="6"/>
  <c r="U57" i="6"/>
  <c r="T57" i="6"/>
  <c r="S57" i="6"/>
  <c r="U56" i="6"/>
  <c r="T56" i="6"/>
  <c r="S56" i="6"/>
  <c r="U55" i="6"/>
  <c r="T55" i="6"/>
  <c r="S55" i="6"/>
  <c r="U54" i="6"/>
  <c r="T54" i="6"/>
  <c r="S54" i="6"/>
  <c r="N54" i="6" s="1"/>
  <c r="U53" i="6"/>
  <c r="T53" i="6"/>
  <c r="S53" i="6"/>
  <c r="U52" i="6"/>
  <c r="T52" i="6"/>
  <c r="S52" i="6"/>
  <c r="Q62" i="7"/>
  <c r="E62" i="7"/>
  <c r="U61" i="7"/>
  <c r="T61" i="7"/>
  <c r="S61" i="7"/>
  <c r="U60" i="7"/>
  <c r="T60" i="7"/>
  <c r="S60" i="7"/>
  <c r="U59" i="7"/>
  <c r="T59" i="7"/>
  <c r="S59" i="7"/>
  <c r="U58" i="7"/>
  <c r="T58" i="7"/>
  <c r="S58" i="7"/>
  <c r="U57" i="7"/>
  <c r="T57" i="7"/>
  <c r="S57" i="7"/>
  <c r="U56" i="7"/>
  <c r="T56" i="7"/>
  <c r="S56" i="7"/>
  <c r="U55" i="7"/>
  <c r="T55" i="7"/>
  <c r="S55" i="7"/>
  <c r="U54" i="7"/>
  <c r="T54" i="7"/>
  <c r="S54" i="7"/>
  <c r="U53" i="7"/>
  <c r="T53" i="7"/>
  <c r="S53" i="7"/>
  <c r="U52" i="7"/>
  <c r="T52" i="7"/>
  <c r="S52" i="7"/>
  <c r="Q62" i="8"/>
  <c r="E62" i="8"/>
  <c r="U61" i="8"/>
  <c r="T61" i="8"/>
  <c r="S61" i="8"/>
  <c r="U60" i="8"/>
  <c r="T60" i="8"/>
  <c r="S60" i="8"/>
  <c r="U59" i="8"/>
  <c r="T59" i="8"/>
  <c r="S59" i="8"/>
  <c r="U58" i="8"/>
  <c r="T58" i="8"/>
  <c r="S58" i="8"/>
  <c r="U57" i="8"/>
  <c r="T57" i="8"/>
  <c r="S57" i="8"/>
  <c r="U56" i="8"/>
  <c r="T56" i="8"/>
  <c r="S56" i="8"/>
  <c r="U55" i="8"/>
  <c r="T55" i="8"/>
  <c r="S55" i="8"/>
  <c r="U54" i="8"/>
  <c r="T54" i="8"/>
  <c r="S54" i="8"/>
  <c r="U53" i="8"/>
  <c r="T53" i="8"/>
  <c r="S53" i="8"/>
  <c r="U52" i="8"/>
  <c r="T52" i="8"/>
  <c r="S52" i="8"/>
  <c r="Q62" i="9"/>
  <c r="E62" i="9"/>
  <c r="U61" i="9"/>
  <c r="T61" i="9"/>
  <c r="S61" i="9"/>
  <c r="U60" i="9"/>
  <c r="T60" i="9"/>
  <c r="S60" i="9"/>
  <c r="U59" i="9"/>
  <c r="T59" i="9"/>
  <c r="S59" i="9"/>
  <c r="U58" i="9"/>
  <c r="T58" i="9"/>
  <c r="S58" i="9"/>
  <c r="U57" i="9"/>
  <c r="T57" i="9"/>
  <c r="S57" i="9"/>
  <c r="U56" i="9"/>
  <c r="T56" i="9"/>
  <c r="S56" i="9"/>
  <c r="U55" i="9"/>
  <c r="T55" i="9"/>
  <c r="S55" i="9"/>
  <c r="U54" i="9"/>
  <c r="T54" i="9"/>
  <c r="S54" i="9"/>
  <c r="U53" i="9"/>
  <c r="T53" i="9"/>
  <c r="S53" i="9"/>
  <c r="U52" i="9"/>
  <c r="T52" i="9"/>
  <c r="S52" i="9"/>
  <c r="N52" i="9" s="1"/>
  <c r="Q62" i="10"/>
  <c r="E62" i="10"/>
  <c r="U61" i="10"/>
  <c r="T61" i="10"/>
  <c r="S61" i="10"/>
  <c r="U60" i="10"/>
  <c r="T60" i="10"/>
  <c r="S60" i="10"/>
  <c r="U59" i="10"/>
  <c r="T59" i="10"/>
  <c r="S59" i="10"/>
  <c r="U58" i="10"/>
  <c r="T58" i="10"/>
  <c r="S58" i="10"/>
  <c r="U57" i="10"/>
  <c r="T57" i="10"/>
  <c r="S57" i="10"/>
  <c r="U56" i="10"/>
  <c r="T56" i="10"/>
  <c r="S56" i="10"/>
  <c r="U55" i="10"/>
  <c r="T55" i="10"/>
  <c r="S55" i="10"/>
  <c r="U54" i="10"/>
  <c r="T54" i="10"/>
  <c r="S54" i="10"/>
  <c r="U53" i="10"/>
  <c r="T53" i="10"/>
  <c r="S53" i="10"/>
  <c r="U52" i="10"/>
  <c r="T52" i="10"/>
  <c r="S52" i="10"/>
  <c r="Q62" i="11"/>
  <c r="E62" i="11"/>
  <c r="U61" i="11"/>
  <c r="T61" i="11"/>
  <c r="S61" i="11"/>
  <c r="U60" i="11"/>
  <c r="T60" i="11"/>
  <c r="S60" i="11"/>
  <c r="U59" i="11"/>
  <c r="T59" i="11"/>
  <c r="S59" i="11"/>
  <c r="U58" i="11"/>
  <c r="T58" i="11"/>
  <c r="S58" i="11"/>
  <c r="U57" i="11"/>
  <c r="T57" i="11"/>
  <c r="S57" i="11"/>
  <c r="U56" i="11"/>
  <c r="T56" i="11"/>
  <c r="S56" i="11"/>
  <c r="U55" i="11"/>
  <c r="T55" i="11"/>
  <c r="S55" i="11"/>
  <c r="U54" i="11"/>
  <c r="T54" i="11"/>
  <c r="S54" i="11"/>
  <c r="U53" i="11"/>
  <c r="T53" i="11"/>
  <c r="S53" i="11"/>
  <c r="U52" i="11"/>
  <c r="T52" i="11"/>
  <c r="S52" i="11"/>
  <c r="Q62" i="12"/>
  <c r="E62" i="12"/>
  <c r="U61" i="12"/>
  <c r="T61" i="12"/>
  <c r="S61" i="12"/>
  <c r="U60" i="12"/>
  <c r="T60" i="12"/>
  <c r="S60" i="12"/>
  <c r="U59" i="12"/>
  <c r="T59" i="12"/>
  <c r="S59" i="12"/>
  <c r="U58" i="12"/>
  <c r="T58" i="12"/>
  <c r="S58" i="12"/>
  <c r="U57" i="12"/>
  <c r="T57" i="12"/>
  <c r="S57" i="12"/>
  <c r="U56" i="12"/>
  <c r="T56" i="12"/>
  <c r="S56" i="12"/>
  <c r="U55" i="12"/>
  <c r="T55" i="12"/>
  <c r="S55" i="12"/>
  <c r="U54" i="12"/>
  <c r="T54" i="12"/>
  <c r="S54" i="12"/>
  <c r="U53" i="12"/>
  <c r="T53" i="12"/>
  <c r="S53" i="12"/>
  <c r="U52" i="12"/>
  <c r="T52" i="12"/>
  <c r="S52" i="12"/>
  <c r="Q62" i="13"/>
  <c r="E62" i="13"/>
  <c r="U61" i="13"/>
  <c r="T61" i="13"/>
  <c r="S61" i="13"/>
  <c r="U60" i="13"/>
  <c r="T60" i="13"/>
  <c r="S60" i="13"/>
  <c r="U59" i="13"/>
  <c r="T59" i="13"/>
  <c r="S59" i="13"/>
  <c r="U58" i="13"/>
  <c r="T58" i="13"/>
  <c r="S58" i="13"/>
  <c r="U57" i="13"/>
  <c r="T57" i="13"/>
  <c r="S57" i="13"/>
  <c r="U56" i="13"/>
  <c r="T56" i="13"/>
  <c r="S56" i="13"/>
  <c r="U55" i="13"/>
  <c r="T55" i="13"/>
  <c r="S55" i="13"/>
  <c r="U54" i="13"/>
  <c r="T54" i="13"/>
  <c r="S54" i="13"/>
  <c r="U53" i="13"/>
  <c r="T53" i="13"/>
  <c r="S53" i="13"/>
  <c r="U52" i="13"/>
  <c r="T52" i="13"/>
  <c r="S52" i="13"/>
  <c r="E62" i="14"/>
  <c r="U61" i="14"/>
  <c r="T61" i="14"/>
  <c r="S61" i="14"/>
  <c r="U60" i="14"/>
  <c r="T60" i="14"/>
  <c r="S60" i="14"/>
  <c r="U59" i="14"/>
  <c r="T59" i="14"/>
  <c r="S59" i="14"/>
  <c r="U58" i="14"/>
  <c r="T58" i="14"/>
  <c r="S58" i="14"/>
  <c r="U57" i="14"/>
  <c r="T57" i="14"/>
  <c r="S57" i="14"/>
  <c r="U56" i="14"/>
  <c r="T56" i="14"/>
  <c r="S56" i="14"/>
  <c r="U55" i="14"/>
  <c r="T55" i="14"/>
  <c r="S55" i="14"/>
  <c r="U54" i="14"/>
  <c r="T54" i="14"/>
  <c r="S54" i="14"/>
  <c r="U53" i="14"/>
  <c r="T53" i="14"/>
  <c r="S53" i="14"/>
  <c r="Q53" i="14" s="1"/>
  <c r="H53" i="14" s="1"/>
  <c r="U52" i="14"/>
  <c r="T52" i="14"/>
  <c r="S52" i="14"/>
  <c r="Q52" i="14" s="1"/>
  <c r="R52" i="14" s="1"/>
  <c r="Q51" i="15"/>
  <c r="E51" i="15"/>
  <c r="Q51" i="16"/>
  <c r="E51" i="16"/>
  <c r="Q51" i="2"/>
  <c r="E51" i="2"/>
  <c r="Q51" i="6"/>
  <c r="E51" i="6"/>
  <c r="Q51" i="7"/>
  <c r="E51" i="7"/>
  <c r="Q51" i="8"/>
  <c r="E51" i="8"/>
  <c r="Q51" i="9"/>
  <c r="E51" i="9"/>
  <c r="Q51" i="10"/>
  <c r="E51" i="10"/>
  <c r="Q51" i="11"/>
  <c r="E51" i="11"/>
  <c r="Q51" i="12"/>
  <c r="E51" i="12"/>
  <c r="Q51" i="13"/>
  <c r="E51" i="13"/>
  <c r="E51" i="14"/>
  <c r="U50" i="15"/>
  <c r="T50" i="15"/>
  <c r="S50" i="15"/>
  <c r="N50" i="15" s="1"/>
  <c r="U49" i="15"/>
  <c r="T49" i="15"/>
  <c r="S49" i="15"/>
  <c r="U48" i="15"/>
  <c r="T48" i="15"/>
  <c r="S48" i="15"/>
  <c r="N48" i="15" s="1"/>
  <c r="U47" i="15"/>
  <c r="T47" i="15"/>
  <c r="S47" i="15"/>
  <c r="U46" i="15"/>
  <c r="T46" i="15"/>
  <c r="S46" i="15"/>
  <c r="U45" i="15"/>
  <c r="T45" i="15"/>
  <c r="S45" i="15"/>
  <c r="U44" i="15"/>
  <c r="T44" i="15"/>
  <c r="S44" i="15"/>
  <c r="U43" i="15"/>
  <c r="T43" i="15"/>
  <c r="S43" i="15"/>
  <c r="U42" i="15"/>
  <c r="T42" i="15"/>
  <c r="S42" i="15"/>
  <c r="U41" i="15"/>
  <c r="T41" i="15"/>
  <c r="S41" i="15"/>
  <c r="U50" i="16"/>
  <c r="T50" i="16"/>
  <c r="S50" i="16"/>
  <c r="U49" i="16"/>
  <c r="T49" i="16"/>
  <c r="S49" i="16"/>
  <c r="U48" i="16"/>
  <c r="T48" i="16"/>
  <c r="S48" i="16"/>
  <c r="U47" i="16"/>
  <c r="T47" i="16"/>
  <c r="S47" i="16"/>
  <c r="U46" i="16"/>
  <c r="T46" i="16"/>
  <c r="S46" i="16"/>
  <c r="U45" i="16"/>
  <c r="T45" i="16"/>
  <c r="S45" i="16"/>
  <c r="U44" i="16"/>
  <c r="T44" i="16"/>
  <c r="S44" i="16"/>
  <c r="U43" i="16"/>
  <c r="T43" i="16"/>
  <c r="S43" i="16"/>
  <c r="U42" i="16"/>
  <c r="T42" i="16"/>
  <c r="S42" i="16"/>
  <c r="U41" i="16"/>
  <c r="T41" i="16"/>
  <c r="S41" i="16"/>
  <c r="U50" i="2"/>
  <c r="T50" i="2"/>
  <c r="S50" i="2"/>
  <c r="U49" i="2"/>
  <c r="T49" i="2"/>
  <c r="S49" i="2"/>
  <c r="U48" i="2"/>
  <c r="T48" i="2"/>
  <c r="S48" i="2"/>
  <c r="U47" i="2"/>
  <c r="T47" i="2"/>
  <c r="S47" i="2"/>
  <c r="U46" i="2"/>
  <c r="T46" i="2"/>
  <c r="S46" i="2"/>
  <c r="U45" i="2"/>
  <c r="T45" i="2"/>
  <c r="S45" i="2"/>
  <c r="U44" i="2"/>
  <c r="T44" i="2"/>
  <c r="S44" i="2"/>
  <c r="U43" i="2"/>
  <c r="T43" i="2"/>
  <c r="S43" i="2"/>
  <c r="U42" i="2"/>
  <c r="T42" i="2"/>
  <c r="S42" i="2"/>
  <c r="U41" i="2"/>
  <c r="T41" i="2"/>
  <c r="S41" i="2"/>
  <c r="U50" i="6"/>
  <c r="T50" i="6"/>
  <c r="S50" i="6"/>
  <c r="U49" i="6"/>
  <c r="T49" i="6"/>
  <c r="S49" i="6"/>
  <c r="U48" i="6"/>
  <c r="T48" i="6"/>
  <c r="S48" i="6"/>
  <c r="U47" i="6"/>
  <c r="T47" i="6"/>
  <c r="S47" i="6"/>
  <c r="U46" i="6"/>
  <c r="T46" i="6"/>
  <c r="S46" i="6"/>
  <c r="U45" i="6"/>
  <c r="T45" i="6"/>
  <c r="S45" i="6"/>
  <c r="U44" i="6"/>
  <c r="T44" i="6"/>
  <c r="S44" i="6"/>
  <c r="U43" i="6"/>
  <c r="T43" i="6"/>
  <c r="S43" i="6"/>
  <c r="U42" i="6"/>
  <c r="T42" i="6"/>
  <c r="S42" i="6"/>
  <c r="U41" i="6"/>
  <c r="T41" i="6"/>
  <c r="S41" i="6"/>
  <c r="U50" i="7"/>
  <c r="T50" i="7"/>
  <c r="S50" i="7"/>
  <c r="N50" i="7" s="1"/>
  <c r="U49" i="7"/>
  <c r="T49" i="7"/>
  <c r="S49" i="7"/>
  <c r="U48" i="7"/>
  <c r="T48" i="7"/>
  <c r="S48" i="7"/>
  <c r="U47" i="7"/>
  <c r="T47" i="7"/>
  <c r="S47" i="7"/>
  <c r="U46" i="7"/>
  <c r="T46" i="7"/>
  <c r="S46" i="7"/>
  <c r="U45" i="7"/>
  <c r="T45" i="7"/>
  <c r="S45" i="7"/>
  <c r="U44" i="7"/>
  <c r="T44" i="7"/>
  <c r="S44" i="7"/>
  <c r="U43" i="7"/>
  <c r="T43" i="7"/>
  <c r="S43" i="7"/>
  <c r="U42" i="7"/>
  <c r="T42" i="7"/>
  <c r="S42" i="7"/>
  <c r="U41" i="7"/>
  <c r="T41" i="7"/>
  <c r="S41" i="7"/>
  <c r="U50" i="8"/>
  <c r="T50" i="8"/>
  <c r="S50" i="8"/>
  <c r="U49" i="8"/>
  <c r="T49" i="8"/>
  <c r="S49" i="8"/>
  <c r="U48" i="8"/>
  <c r="T48" i="8"/>
  <c r="S48" i="8"/>
  <c r="U47" i="8"/>
  <c r="T47" i="8"/>
  <c r="S47" i="8"/>
  <c r="U46" i="8"/>
  <c r="T46" i="8"/>
  <c r="S46" i="8"/>
  <c r="U45" i="8"/>
  <c r="T45" i="8"/>
  <c r="S45" i="8"/>
  <c r="U44" i="8"/>
  <c r="T44" i="8"/>
  <c r="S44" i="8"/>
  <c r="U43" i="8"/>
  <c r="T43" i="8"/>
  <c r="S43" i="8"/>
  <c r="U42" i="8"/>
  <c r="T42" i="8"/>
  <c r="S42" i="8"/>
  <c r="U41" i="8"/>
  <c r="T41" i="8"/>
  <c r="S41" i="8"/>
  <c r="U50" i="9"/>
  <c r="T50" i="9"/>
  <c r="S50" i="9"/>
  <c r="U49" i="9"/>
  <c r="T49" i="9"/>
  <c r="S49" i="9"/>
  <c r="U48" i="9"/>
  <c r="T48" i="9"/>
  <c r="S48" i="9"/>
  <c r="U47" i="9"/>
  <c r="T47" i="9"/>
  <c r="S47" i="9"/>
  <c r="U46" i="9"/>
  <c r="T46" i="9"/>
  <c r="S46" i="9"/>
  <c r="U45" i="9"/>
  <c r="T45" i="9"/>
  <c r="S45" i="9"/>
  <c r="U44" i="9"/>
  <c r="T44" i="9"/>
  <c r="S44" i="9"/>
  <c r="U43" i="9"/>
  <c r="T43" i="9"/>
  <c r="S43" i="9"/>
  <c r="U42" i="9"/>
  <c r="T42" i="9"/>
  <c r="S42" i="9"/>
  <c r="U41" i="9"/>
  <c r="T41" i="9"/>
  <c r="S41" i="9"/>
  <c r="U50" i="10"/>
  <c r="T50" i="10"/>
  <c r="S50" i="10"/>
  <c r="U49" i="10"/>
  <c r="T49" i="10"/>
  <c r="S49" i="10"/>
  <c r="U48" i="10"/>
  <c r="T48" i="10"/>
  <c r="S48" i="10"/>
  <c r="U47" i="10"/>
  <c r="T47" i="10"/>
  <c r="S47" i="10"/>
  <c r="U46" i="10"/>
  <c r="T46" i="10"/>
  <c r="S46" i="10"/>
  <c r="U45" i="10"/>
  <c r="T45" i="10"/>
  <c r="S45" i="10"/>
  <c r="U44" i="10"/>
  <c r="T44" i="10"/>
  <c r="S44" i="10"/>
  <c r="U43" i="10"/>
  <c r="T43" i="10"/>
  <c r="S43" i="10"/>
  <c r="U42" i="10"/>
  <c r="T42" i="10"/>
  <c r="S42" i="10"/>
  <c r="U41" i="10"/>
  <c r="T41" i="10"/>
  <c r="S41" i="10"/>
  <c r="U50" i="11"/>
  <c r="T50" i="11"/>
  <c r="S50" i="11"/>
  <c r="U49" i="11"/>
  <c r="T49" i="11"/>
  <c r="S49" i="11"/>
  <c r="U48" i="11"/>
  <c r="T48" i="11"/>
  <c r="S48" i="11"/>
  <c r="U47" i="11"/>
  <c r="T47" i="11"/>
  <c r="S47" i="11"/>
  <c r="U46" i="11"/>
  <c r="T46" i="11"/>
  <c r="S46" i="11"/>
  <c r="U45" i="11"/>
  <c r="T45" i="11"/>
  <c r="S45" i="11"/>
  <c r="U44" i="11"/>
  <c r="T44" i="11"/>
  <c r="S44" i="11"/>
  <c r="U43" i="11"/>
  <c r="T43" i="11"/>
  <c r="S43" i="11"/>
  <c r="U42" i="11"/>
  <c r="T42" i="11"/>
  <c r="S42" i="11"/>
  <c r="U41" i="11"/>
  <c r="T41" i="11"/>
  <c r="S41" i="11"/>
  <c r="U50" i="12"/>
  <c r="T50" i="12"/>
  <c r="S50" i="12"/>
  <c r="U49" i="12"/>
  <c r="T49" i="12"/>
  <c r="S49" i="12"/>
  <c r="U48" i="12"/>
  <c r="T48" i="12"/>
  <c r="S48" i="12"/>
  <c r="U47" i="12"/>
  <c r="T47" i="12"/>
  <c r="S47" i="12"/>
  <c r="U46" i="12"/>
  <c r="T46" i="12"/>
  <c r="S46" i="12"/>
  <c r="U45" i="12"/>
  <c r="T45" i="12"/>
  <c r="S45" i="12"/>
  <c r="U44" i="12"/>
  <c r="T44" i="12"/>
  <c r="S44" i="12"/>
  <c r="U43" i="12"/>
  <c r="T43" i="12"/>
  <c r="S43" i="12"/>
  <c r="U42" i="12"/>
  <c r="T42" i="12"/>
  <c r="S42" i="12"/>
  <c r="U41" i="12"/>
  <c r="T41" i="12"/>
  <c r="S41" i="12"/>
  <c r="U50" i="13"/>
  <c r="T50" i="13"/>
  <c r="S50" i="13"/>
  <c r="U49" i="13"/>
  <c r="T49" i="13"/>
  <c r="S49" i="13"/>
  <c r="U48" i="13"/>
  <c r="T48" i="13"/>
  <c r="S48" i="13"/>
  <c r="U47" i="13"/>
  <c r="T47" i="13"/>
  <c r="S47" i="13"/>
  <c r="U46" i="13"/>
  <c r="T46" i="13"/>
  <c r="S46" i="13"/>
  <c r="N46" i="13" s="1"/>
  <c r="U45" i="13"/>
  <c r="T45" i="13"/>
  <c r="S45" i="13"/>
  <c r="U44" i="13"/>
  <c r="T44" i="13"/>
  <c r="S44" i="13"/>
  <c r="U43" i="13"/>
  <c r="T43" i="13"/>
  <c r="S43" i="13"/>
  <c r="U42" i="13"/>
  <c r="T42" i="13"/>
  <c r="S42" i="13"/>
  <c r="U41" i="13"/>
  <c r="T41" i="13"/>
  <c r="S41" i="13"/>
  <c r="U50" i="14"/>
  <c r="T50" i="14"/>
  <c r="S50" i="14"/>
  <c r="U49" i="14"/>
  <c r="T49" i="14"/>
  <c r="S49" i="14"/>
  <c r="U48" i="14"/>
  <c r="T48" i="14"/>
  <c r="S48" i="14"/>
  <c r="U47" i="14"/>
  <c r="T47" i="14"/>
  <c r="S47" i="14"/>
  <c r="U46" i="14"/>
  <c r="T46" i="14"/>
  <c r="S46" i="14"/>
  <c r="U45" i="14"/>
  <c r="T45" i="14"/>
  <c r="S45" i="14"/>
  <c r="U44" i="14"/>
  <c r="T44" i="14"/>
  <c r="S44" i="14"/>
  <c r="U43" i="14"/>
  <c r="T43" i="14"/>
  <c r="S43" i="14"/>
  <c r="Q43" i="14" s="1"/>
  <c r="H43" i="14" s="1"/>
  <c r="U42" i="14"/>
  <c r="T42" i="14"/>
  <c r="S42" i="14"/>
  <c r="Q42" i="14" s="1"/>
  <c r="H42" i="14" s="1"/>
  <c r="U41" i="14"/>
  <c r="T41" i="14"/>
  <c r="S41" i="14"/>
  <c r="Q41" i="14" s="1"/>
  <c r="R41" i="14" s="1"/>
  <c r="Q40" i="15"/>
  <c r="E40" i="15"/>
  <c r="U39" i="15"/>
  <c r="T39" i="15"/>
  <c r="S39" i="15"/>
  <c r="N39" i="15" s="1"/>
  <c r="U38" i="15"/>
  <c r="T38" i="15"/>
  <c r="S38" i="15"/>
  <c r="U37" i="15"/>
  <c r="T37" i="15"/>
  <c r="S37" i="15"/>
  <c r="N37" i="15" s="1"/>
  <c r="U36" i="15"/>
  <c r="T36" i="15"/>
  <c r="S36" i="15"/>
  <c r="U35" i="15"/>
  <c r="T35" i="15"/>
  <c r="S35" i="15"/>
  <c r="U34" i="15"/>
  <c r="T34" i="15"/>
  <c r="S34" i="15"/>
  <c r="U33" i="15"/>
  <c r="T33" i="15"/>
  <c r="S33" i="15"/>
  <c r="U32" i="15"/>
  <c r="T32" i="15"/>
  <c r="S32" i="15"/>
  <c r="U31" i="15"/>
  <c r="T31" i="15"/>
  <c r="S31" i="15"/>
  <c r="U30" i="15"/>
  <c r="T30" i="15"/>
  <c r="S30" i="15"/>
  <c r="Q40" i="16"/>
  <c r="E40" i="16"/>
  <c r="U39" i="16"/>
  <c r="T39" i="16"/>
  <c r="S39" i="16"/>
  <c r="U38" i="16"/>
  <c r="T38" i="16"/>
  <c r="S38" i="16"/>
  <c r="U37" i="16"/>
  <c r="T37" i="16"/>
  <c r="S37" i="16"/>
  <c r="U36" i="16"/>
  <c r="T36" i="16"/>
  <c r="S36" i="16"/>
  <c r="U35" i="16"/>
  <c r="T35" i="16"/>
  <c r="S35" i="16"/>
  <c r="U34" i="16"/>
  <c r="T34" i="16"/>
  <c r="S34" i="16"/>
  <c r="U33" i="16"/>
  <c r="T33" i="16"/>
  <c r="S33" i="16"/>
  <c r="U32" i="16"/>
  <c r="T32" i="16"/>
  <c r="S32" i="16"/>
  <c r="U31" i="16"/>
  <c r="T31" i="16"/>
  <c r="S31" i="16"/>
  <c r="U30" i="16"/>
  <c r="T30" i="16"/>
  <c r="S30" i="16"/>
  <c r="Q40" i="2"/>
  <c r="E40" i="2"/>
  <c r="U39" i="2"/>
  <c r="T39" i="2"/>
  <c r="S39" i="2"/>
  <c r="U38" i="2"/>
  <c r="T38" i="2"/>
  <c r="S38" i="2"/>
  <c r="U37" i="2"/>
  <c r="T37" i="2"/>
  <c r="S37" i="2"/>
  <c r="U36" i="2"/>
  <c r="T36" i="2"/>
  <c r="S36" i="2"/>
  <c r="U35" i="2"/>
  <c r="T35" i="2"/>
  <c r="S35" i="2"/>
  <c r="U34" i="2"/>
  <c r="T34" i="2"/>
  <c r="S34" i="2"/>
  <c r="U33" i="2"/>
  <c r="T33" i="2"/>
  <c r="S33" i="2"/>
  <c r="U32" i="2"/>
  <c r="T32" i="2"/>
  <c r="S32" i="2"/>
  <c r="U31" i="2"/>
  <c r="T31" i="2"/>
  <c r="S31" i="2"/>
  <c r="U30" i="2"/>
  <c r="T30" i="2"/>
  <c r="S30" i="2"/>
  <c r="Q40" i="6"/>
  <c r="E40" i="6"/>
  <c r="U39" i="6"/>
  <c r="T39" i="6"/>
  <c r="S39" i="6"/>
  <c r="U38" i="6"/>
  <c r="T38" i="6"/>
  <c r="S38" i="6"/>
  <c r="U37" i="6"/>
  <c r="T37" i="6"/>
  <c r="S37" i="6"/>
  <c r="U36" i="6"/>
  <c r="T36" i="6"/>
  <c r="S36" i="6"/>
  <c r="U35" i="6"/>
  <c r="T35" i="6"/>
  <c r="S35" i="6"/>
  <c r="U34" i="6"/>
  <c r="T34" i="6"/>
  <c r="S34" i="6"/>
  <c r="U33" i="6"/>
  <c r="T33" i="6"/>
  <c r="S33" i="6"/>
  <c r="U32" i="6"/>
  <c r="T32" i="6"/>
  <c r="S32" i="6"/>
  <c r="U31" i="6"/>
  <c r="T31" i="6"/>
  <c r="S31" i="6"/>
  <c r="U30" i="6"/>
  <c r="T30" i="6"/>
  <c r="S30" i="6"/>
  <c r="E40" i="7"/>
  <c r="U39" i="7"/>
  <c r="T39" i="7"/>
  <c r="S39" i="7"/>
  <c r="U38" i="7"/>
  <c r="T38" i="7"/>
  <c r="S38" i="7"/>
  <c r="U37" i="7"/>
  <c r="T37" i="7"/>
  <c r="S37" i="7"/>
  <c r="U36" i="7"/>
  <c r="T36" i="7"/>
  <c r="S36" i="7"/>
  <c r="U35" i="7"/>
  <c r="T35" i="7"/>
  <c r="S35" i="7"/>
  <c r="U34" i="7"/>
  <c r="T34" i="7"/>
  <c r="S34" i="7"/>
  <c r="U33" i="7"/>
  <c r="T33" i="7"/>
  <c r="S33" i="7"/>
  <c r="Q33" i="7" s="1"/>
  <c r="H33" i="7" s="1"/>
  <c r="U32" i="7"/>
  <c r="T32" i="7"/>
  <c r="S32" i="7"/>
  <c r="U31" i="7"/>
  <c r="T31" i="7"/>
  <c r="S31" i="7"/>
  <c r="U30" i="7"/>
  <c r="T30" i="7"/>
  <c r="S30" i="7"/>
  <c r="Q40" i="8"/>
  <c r="E40" i="8"/>
  <c r="U39" i="8"/>
  <c r="T39" i="8"/>
  <c r="S39" i="8"/>
  <c r="U38" i="8"/>
  <c r="T38" i="8"/>
  <c r="S38" i="8"/>
  <c r="U37" i="8"/>
  <c r="T37" i="8"/>
  <c r="S37" i="8"/>
  <c r="U36" i="8"/>
  <c r="T36" i="8"/>
  <c r="S36" i="8"/>
  <c r="U35" i="8"/>
  <c r="T35" i="8"/>
  <c r="S35" i="8"/>
  <c r="U34" i="8"/>
  <c r="T34" i="8"/>
  <c r="S34" i="8"/>
  <c r="U33" i="8"/>
  <c r="T33" i="8"/>
  <c r="S33" i="8"/>
  <c r="U32" i="8"/>
  <c r="T32" i="8"/>
  <c r="S32" i="8"/>
  <c r="U31" i="8"/>
  <c r="T31" i="8"/>
  <c r="S31" i="8"/>
  <c r="U30" i="8"/>
  <c r="T30" i="8"/>
  <c r="S30" i="8"/>
  <c r="Q40" i="9"/>
  <c r="E40" i="9"/>
  <c r="U39" i="9"/>
  <c r="T39" i="9"/>
  <c r="S39" i="9"/>
  <c r="U38" i="9"/>
  <c r="T38" i="9"/>
  <c r="S38" i="9"/>
  <c r="U37" i="9"/>
  <c r="T37" i="9"/>
  <c r="S37" i="9"/>
  <c r="U36" i="9"/>
  <c r="T36" i="9"/>
  <c r="S36" i="9"/>
  <c r="U35" i="9"/>
  <c r="T35" i="9"/>
  <c r="S35" i="9"/>
  <c r="U34" i="9"/>
  <c r="T34" i="9"/>
  <c r="S34" i="9"/>
  <c r="U33" i="9"/>
  <c r="T33" i="9"/>
  <c r="S33" i="9"/>
  <c r="U32" i="9"/>
  <c r="T32" i="9"/>
  <c r="S32" i="9"/>
  <c r="U31" i="9"/>
  <c r="T31" i="9"/>
  <c r="S31" i="9"/>
  <c r="U30" i="9"/>
  <c r="T30" i="9"/>
  <c r="S30" i="9"/>
  <c r="Q40" i="10"/>
  <c r="E40" i="10"/>
  <c r="U39" i="10"/>
  <c r="T39" i="10"/>
  <c r="S39" i="10"/>
  <c r="U38" i="10"/>
  <c r="T38" i="10"/>
  <c r="S38" i="10"/>
  <c r="U37" i="10"/>
  <c r="T37" i="10"/>
  <c r="S37" i="10"/>
  <c r="U36" i="10"/>
  <c r="T36" i="10"/>
  <c r="S36" i="10"/>
  <c r="U35" i="10"/>
  <c r="T35" i="10"/>
  <c r="S35" i="10"/>
  <c r="U34" i="10"/>
  <c r="T34" i="10"/>
  <c r="S34" i="10"/>
  <c r="U33" i="10"/>
  <c r="T33" i="10"/>
  <c r="S33" i="10"/>
  <c r="U32" i="10"/>
  <c r="T32" i="10"/>
  <c r="S32" i="10"/>
  <c r="U31" i="10"/>
  <c r="T31" i="10"/>
  <c r="S31" i="10"/>
  <c r="U30" i="10"/>
  <c r="T30" i="10"/>
  <c r="S30" i="10"/>
  <c r="Q40" i="11"/>
  <c r="E40" i="11"/>
  <c r="U39" i="11"/>
  <c r="T39" i="11"/>
  <c r="S39" i="11"/>
  <c r="U38" i="11"/>
  <c r="T38" i="11"/>
  <c r="S38" i="11"/>
  <c r="U37" i="11"/>
  <c r="T37" i="11"/>
  <c r="S37" i="11"/>
  <c r="N37" i="11" s="1"/>
  <c r="U36" i="11"/>
  <c r="T36" i="11"/>
  <c r="S36" i="11"/>
  <c r="U35" i="11"/>
  <c r="T35" i="11"/>
  <c r="S35" i="11"/>
  <c r="U34" i="11"/>
  <c r="T34" i="11"/>
  <c r="S34" i="11"/>
  <c r="U33" i="11"/>
  <c r="T33" i="11"/>
  <c r="S33" i="11"/>
  <c r="U32" i="11"/>
  <c r="T32" i="11"/>
  <c r="S32" i="11"/>
  <c r="U31" i="11"/>
  <c r="T31" i="11"/>
  <c r="S31" i="11"/>
  <c r="U30" i="11"/>
  <c r="T30" i="11"/>
  <c r="S30" i="11"/>
  <c r="Q40" i="12"/>
  <c r="E40" i="12"/>
  <c r="U39" i="12"/>
  <c r="T39" i="12"/>
  <c r="S39" i="12"/>
  <c r="U38" i="12"/>
  <c r="T38" i="12"/>
  <c r="S38" i="12"/>
  <c r="U37" i="12"/>
  <c r="T37" i="12"/>
  <c r="S37" i="12"/>
  <c r="U36" i="12"/>
  <c r="T36" i="12"/>
  <c r="S36" i="12"/>
  <c r="U35" i="12"/>
  <c r="T35" i="12"/>
  <c r="S35" i="12"/>
  <c r="U34" i="12"/>
  <c r="T34" i="12"/>
  <c r="S34" i="12"/>
  <c r="U33" i="12"/>
  <c r="T33" i="12"/>
  <c r="S33" i="12"/>
  <c r="U32" i="12"/>
  <c r="T32" i="12"/>
  <c r="S32" i="12"/>
  <c r="U31" i="12"/>
  <c r="T31" i="12"/>
  <c r="S31" i="12"/>
  <c r="U30" i="12"/>
  <c r="T30" i="12"/>
  <c r="S30" i="12"/>
  <c r="Q40" i="13"/>
  <c r="E40" i="13"/>
  <c r="U39" i="13"/>
  <c r="T39" i="13"/>
  <c r="S39" i="13"/>
  <c r="U38" i="13"/>
  <c r="T38" i="13"/>
  <c r="S38" i="13"/>
  <c r="U37" i="13"/>
  <c r="T37" i="13"/>
  <c r="S37" i="13"/>
  <c r="U36" i="13"/>
  <c r="T36" i="13"/>
  <c r="S36" i="13"/>
  <c r="U35" i="13"/>
  <c r="T35" i="13"/>
  <c r="S35" i="13"/>
  <c r="U34" i="13"/>
  <c r="T34" i="13"/>
  <c r="S34" i="13"/>
  <c r="U33" i="13"/>
  <c r="T33" i="13"/>
  <c r="S33" i="13"/>
  <c r="U32" i="13"/>
  <c r="T32" i="13"/>
  <c r="S32" i="13"/>
  <c r="U31" i="13"/>
  <c r="T31" i="13"/>
  <c r="S31" i="13"/>
  <c r="U30" i="13"/>
  <c r="T30" i="13"/>
  <c r="S30" i="13"/>
  <c r="E40" i="14"/>
  <c r="U39" i="14"/>
  <c r="T39" i="14"/>
  <c r="S39" i="14"/>
  <c r="U38" i="14"/>
  <c r="T38" i="14"/>
  <c r="S38" i="14"/>
  <c r="U37" i="14"/>
  <c r="T37" i="14"/>
  <c r="S37" i="14"/>
  <c r="U36" i="14"/>
  <c r="T36" i="14"/>
  <c r="S36" i="14"/>
  <c r="U35" i="14"/>
  <c r="T35" i="14"/>
  <c r="S35" i="14"/>
  <c r="U34" i="14"/>
  <c r="T34" i="14"/>
  <c r="S34" i="14"/>
  <c r="U33" i="14"/>
  <c r="T33" i="14"/>
  <c r="S33" i="14"/>
  <c r="U32" i="14"/>
  <c r="T32" i="14"/>
  <c r="S32" i="14"/>
  <c r="Q32" i="14" s="1"/>
  <c r="H32" i="14" s="1"/>
  <c r="U31" i="14"/>
  <c r="T31" i="14"/>
  <c r="S31" i="14"/>
  <c r="Q31" i="14" s="1"/>
  <c r="H31" i="14" s="1"/>
  <c r="U30" i="14"/>
  <c r="T30" i="14"/>
  <c r="S30" i="14"/>
  <c r="Q30" i="14" s="1"/>
  <c r="H30" i="14" s="1"/>
  <c r="Q29" i="16"/>
  <c r="E29" i="16"/>
  <c r="U28" i="16"/>
  <c r="T28" i="16"/>
  <c r="S28" i="16"/>
  <c r="U27" i="16"/>
  <c r="T27" i="16"/>
  <c r="S27" i="16"/>
  <c r="U26" i="16"/>
  <c r="T26" i="16"/>
  <c r="S26" i="16"/>
  <c r="U25" i="16"/>
  <c r="T25" i="16"/>
  <c r="S25" i="16"/>
  <c r="U24" i="16"/>
  <c r="T24" i="16"/>
  <c r="S24" i="16"/>
  <c r="U23" i="16"/>
  <c r="T23" i="16"/>
  <c r="S23" i="16"/>
  <c r="U22" i="16"/>
  <c r="T22" i="16"/>
  <c r="S22" i="16"/>
  <c r="U21" i="16"/>
  <c r="T21" i="16"/>
  <c r="S21" i="16"/>
  <c r="U20" i="16"/>
  <c r="T20" i="16"/>
  <c r="S20" i="16"/>
  <c r="U19" i="16"/>
  <c r="T19" i="16"/>
  <c r="S19" i="16"/>
  <c r="Q29" i="2"/>
  <c r="E29" i="2"/>
  <c r="U28" i="2"/>
  <c r="T28" i="2"/>
  <c r="S28" i="2"/>
  <c r="U27" i="2"/>
  <c r="T27" i="2"/>
  <c r="S27" i="2"/>
  <c r="U26" i="2"/>
  <c r="T26" i="2"/>
  <c r="S26" i="2"/>
  <c r="U25" i="2"/>
  <c r="T25" i="2"/>
  <c r="S25" i="2"/>
  <c r="U24" i="2"/>
  <c r="T24" i="2"/>
  <c r="S24" i="2"/>
  <c r="U23" i="2"/>
  <c r="T23" i="2"/>
  <c r="S23" i="2"/>
  <c r="U22" i="2"/>
  <c r="T22" i="2"/>
  <c r="S22" i="2"/>
  <c r="U21" i="2"/>
  <c r="T21" i="2"/>
  <c r="S21" i="2"/>
  <c r="U20" i="2"/>
  <c r="T20" i="2"/>
  <c r="S20" i="2"/>
  <c r="U19" i="2"/>
  <c r="T19" i="2"/>
  <c r="S19" i="2"/>
  <c r="N19" i="2" s="1"/>
  <c r="E29" i="6"/>
  <c r="U28" i="6"/>
  <c r="T28" i="6"/>
  <c r="S28" i="6"/>
  <c r="U27" i="6"/>
  <c r="T27" i="6"/>
  <c r="S27" i="6"/>
  <c r="U26" i="6"/>
  <c r="T26" i="6"/>
  <c r="S26" i="6"/>
  <c r="U25" i="6"/>
  <c r="T25" i="6"/>
  <c r="S25" i="6"/>
  <c r="U24" i="6"/>
  <c r="T24" i="6"/>
  <c r="S24" i="6"/>
  <c r="U23" i="6"/>
  <c r="T23" i="6"/>
  <c r="S23" i="6"/>
  <c r="U22" i="6"/>
  <c r="T22" i="6"/>
  <c r="S22" i="6"/>
  <c r="U21" i="6"/>
  <c r="T21" i="6"/>
  <c r="S21" i="6"/>
  <c r="Q21" i="6" s="1"/>
  <c r="Q29" i="6" s="1"/>
  <c r="U20" i="6"/>
  <c r="T20" i="6"/>
  <c r="S20" i="6"/>
  <c r="U19" i="6"/>
  <c r="T19" i="6"/>
  <c r="S19" i="6"/>
  <c r="Q29" i="7"/>
  <c r="E29" i="7"/>
  <c r="U28" i="7"/>
  <c r="T28" i="7"/>
  <c r="S28" i="7"/>
  <c r="U27" i="7"/>
  <c r="T27" i="7"/>
  <c r="S27" i="7"/>
  <c r="U26" i="7"/>
  <c r="T26" i="7"/>
  <c r="S26" i="7"/>
  <c r="U25" i="7"/>
  <c r="T25" i="7"/>
  <c r="S25" i="7"/>
  <c r="U24" i="7"/>
  <c r="T24" i="7"/>
  <c r="S24" i="7"/>
  <c r="U23" i="7"/>
  <c r="T23" i="7"/>
  <c r="S23" i="7"/>
  <c r="U22" i="7"/>
  <c r="T22" i="7"/>
  <c r="S22" i="7"/>
  <c r="U21" i="7"/>
  <c r="T21" i="7"/>
  <c r="S21" i="7"/>
  <c r="U20" i="7"/>
  <c r="T20" i="7"/>
  <c r="S20" i="7"/>
  <c r="U19" i="7"/>
  <c r="T19" i="7"/>
  <c r="S19" i="7"/>
  <c r="Q29" i="8"/>
  <c r="E29" i="8"/>
  <c r="U28" i="8"/>
  <c r="T28" i="8"/>
  <c r="S28" i="8"/>
  <c r="N28" i="8" s="1"/>
  <c r="U27" i="8"/>
  <c r="T27" i="8"/>
  <c r="S27" i="8"/>
  <c r="U26" i="8"/>
  <c r="T26" i="8"/>
  <c r="S26" i="8"/>
  <c r="U25" i="8"/>
  <c r="T25" i="8"/>
  <c r="S25" i="8"/>
  <c r="U24" i="8"/>
  <c r="T24" i="8"/>
  <c r="S24" i="8"/>
  <c r="U23" i="8"/>
  <c r="T23" i="8"/>
  <c r="S23" i="8"/>
  <c r="U22" i="8"/>
  <c r="T22" i="8"/>
  <c r="S22" i="8"/>
  <c r="U21" i="8"/>
  <c r="T21" i="8"/>
  <c r="S21" i="8"/>
  <c r="U20" i="8"/>
  <c r="T20" i="8"/>
  <c r="S20" i="8"/>
  <c r="U19" i="8"/>
  <c r="T19" i="8"/>
  <c r="S19" i="8"/>
  <c r="Q29" i="9"/>
  <c r="E29" i="9"/>
  <c r="U28" i="9"/>
  <c r="T28" i="9"/>
  <c r="S28" i="9"/>
  <c r="U27" i="9"/>
  <c r="T27" i="9"/>
  <c r="S27" i="9"/>
  <c r="U26" i="9"/>
  <c r="T26" i="9"/>
  <c r="S26" i="9"/>
  <c r="U25" i="9"/>
  <c r="T25" i="9"/>
  <c r="S25" i="9"/>
  <c r="U24" i="9"/>
  <c r="T24" i="9"/>
  <c r="S24" i="9"/>
  <c r="U23" i="9"/>
  <c r="T23" i="9"/>
  <c r="S23" i="9"/>
  <c r="U22" i="9"/>
  <c r="T22" i="9"/>
  <c r="S22" i="9"/>
  <c r="U21" i="9"/>
  <c r="T21" i="9"/>
  <c r="S21" i="9"/>
  <c r="U20" i="9"/>
  <c r="T20" i="9"/>
  <c r="S20" i="9"/>
  <c r="U19" i="9"/>
  <c r="T19" i="9"/>
  <c r="S19" i="9"/>
  <c r="Q29" i="10"/>
  <c r="E29" i="10"/>
  <c r="U28" i="10"/>
  <c r="T28" i="10"/>
  <c r="S28" i="10"/>
  <c r="U27" i="10"/>
  <c r="T27" i="10"/>
  <c r="S27" i="10"/>
  <c r="U26" i="10"/>
  <c r="T26" i="10"/>
  <c r="S26" i="10"/>
  <c r="U25" i="10"/>
  <c r="T25" i="10"/>
  <c r="S25" i="10"/>
  <c r="U24" i="10"/>
  <c r="T24" i="10"/>
  <c r="S24" i="10"/>
  <c r="U23" i="10"/>
  <c r="T23" i="10"/>
  <c r="S23" i="10"/>
  <c r="U22" i="10"/>
  <c r="T22" i="10"/>
  <c r="S22" i="10"/>
  <c r="U21" i="10"/>
  <c r="T21" i="10"/>
  <c r="S21" i="10"/>
  <c r="U20" i="10"/>
  <c r="T20" i="10"/>
  <c r="S20" i="10"/>
  <c r="U19" i="10"/>
  <c r="T19" i="10"/>
  <c r="S19" i="10"/>
  <c r="Q29" i="11"/>
  <c r="E29" i="11"/>
  <c r="U28" i="11"/>
  <c r="T28" i="11"/>
  <c r="S28" i="11"/>
  <c r="U27" i="11"/>
  <c r="T27" i="11"/>
  <c r="S27" i="11"/>
  <c r="U26" i="11"/>
  <c r="T26" i="11"/>
  <c r="S26" i="11"/>
  <c r="U25" i="11"/>
  <c r="T25" i="11"/>
  <c r="S25" i="11"/>
  <c r="U24" i="11"/>
  <c r="T24" i="11"/>
  <c r="S24" i="11"/>
  <c r="U23" i="11"/>
  <c r="T23" i="11"/>
  <c r="S23" i="11"/>
  <c r="U22" i="11"/>
  <c r="T22" i="11"/>
  <c r="S22" i="11"/>
  <c r="U21" i="11"/>
  <c r="T21" i="11"/>
  <c r="S21" i="11"/>
  <c r="U20" i="11"/>
  <c r="T20" i="11"/>
  <c r="S20" i="11"/>
  <c r="U19" i="11"/>
  <c r="T19" i="11"/>
  <c r="S19" i="11"/>
  <c r="Q29" i="12"/>
  <c r="E29" i="12"/>
  <c r="U28" i="12"/>
  <c r="T28" i="12"/>
  <c r="S28" i="12"/>
  <c r="U27" i="12"/>
  <c r="T27" i="12"/>
  <c r="S27" i="12"/>
  <c r="U26" i="12"/>
  <c r="T26" i="12"/>
  <c r="S26" i="12"/>
  <c r="U25" i="12"/>
  <c r="T25" i="12"/>
  <c r="S25" i="12"/>
  <c r="N25" i="12" s="1"/>
  <c r="U24" i="12"/>
  <c r="T24" i="12"/>
  <c r="S24" i="12"/>
  <c r="U23" i="12"/>
  <c r="T23" i="12"/>
  <c r="S23" i="12"/>
  <c r="U22" i="12"/>
  <c r="T22" i="12"/>
  <c r="S22" i="12"/>
  <c r="U21" i="12"/>
  <c r="T21" i="12"/>
  <c r="S21" i="12"/>
  <c r="U20" i="12"/>
  <c r="T20" i="12"/>
  <c r="S20" i="12"/>
  <c r="U19" i="12"/>
  <c r="T19" i="12"/>
  <c r="S19" i="12"/>
  <c r="Q29" i="13"/>
  <c r="E29" i="13"/>
  <c r="U28" i="13"/>
  <c r="T28" i="13"/>
  <c r="S28" i="13"/>
  <c r="U27" i="13"/>
  <c r="T27" i="13"/>
  <c r="S27" i="13"/>
  <c r="U26" i="13"/>
  <c r="T26" i="13"/>
  <c r="S26" i="13"/>
  <c r="U25" i="13"/>
  <c r="T25" i="13"/>
  <c r="S25" i="13"/>
  <c r="U24" i="13"/>
  <c r="T24" i="13"/>
  <c r="S24" i="13"/>
  <c r="U23" i="13"/>
  <c r="T23" i="13"/>
  <c r="S23" i="13"/>
  <c r="U22" i="13"/>
  <c r="T22" i="13"/>
  <c r="S22" i="13"/>
  <c r="U21" i="13"/>
  <c r="T21" i="13"/>
  <c r="S21" i="13"/>
  <c r="U20" i="13"/>
  <c r="T20" i="13"/>
  <c r="S20" i="13"/>
  <c r="U19" i="13"/>
  <c r="T19" i="13"/>
  <c r="S19" i="13"/>
  <c r="Q29" i="15"/>
  <c r="E29" i="15"/>
  <c r="U28" i="15"/>
  <c r="T28" i="15"/>
  <c r="S28" i="15"/>
  <c r="N28" i="15" s="1"/>
  <c r="U27" i="15"/>
  <c r="T27" i="15"/>
  <c r="S27" i="15"/>
  <c r="U26" i="15"/>
  <c r="T26" i="15"/>
  <c r="S26" i="15"/>
  <c r="N26" i="15" s="1"/>
  <c r="U25" i="15"/>
  <c r="T25" i="15"/>
  <c r="S25" i="15"/>
  <c r="U24" i="15"/>
  <c r="T24" i="15"/>
  <c r="S24" i="15"/>
  <c r="U23" i="15"/>
  <c r="T23" i="15"/>
  <c r="S23" i="15"/>
  <c r="U22" i="15"/>
  <c r="T22" i="15"/>
  <c r="S22" i="15"/>
  <c r="U21" i="15"/>
  <c r="T21" i="15"/>
  <c r="S21" i="15"/>
  <c r="U20" i="15"/>
  <c r="T20" i="15"/>
  <c r="S20" i="15"/>
  <c r="U19" i="15"/>
  <c r="T19" i="15"/>
  <c r="S19" i="15"/>
  <c r="U28" i="14"/>
  <c r="T28" i="14"/>
  <c r="S28" i="14"/>
  <c r="U27" i="14"/>
  <c r="T27" i="14"/>
  <c r="S27" i="14"/>
  <c r="U26" i="14"/>
  <c r="T26" i="14"/>
  <c r="S26" i="14"/>
  <c r="U25" i="14"/>
  <c r="T25" i="14"/>
  <c r="S25" i="14"/>
  <c r="U24" i="14"/>
  <c r="T24" i="14"/>
  <c r="S24" i="14"/>
  <c r="N24" i="14" s="1"/>
  <c r="U23" i="14"/>
  <c r="T23" i="14"/>
  <c r="S23" i="14"/>
  <c r="U22" i="14"/>
  <c r="T22" i="14"/>
  <c r="S22" i="14"/>
  <c r="U21" i="14"/>
  <c r="T21" i="14"/>
  <c r="S21" i="14"/>
  <c r="U20" i="14"/>
  <c r="T20" i="14"/>
  <c r="S20" i="14"/>
  <c r="Q20" i="14" s="1"/>
  <c r="H20" i="14" s="1"/>
  <c r="U19" i="14"/>
  <c r="T19" i="14"/>
  <c r="S19" i="14"/>
  <c r="Q19" i="14" s="1"/>
  <c r="H19" i="14" s="1"/>
  <c r="R33" i="7" l="1"/>
  <c r="R105" i="13"/>
  <c r="R63" i="10"/>
  <c r="R93" i="12"/>
  <c r="N93" i="12" s="1"/>
  <c r="N35" i="8"/>
  <c r="Q40" i="7"/>
  <c r="N31" i="6"/>
  <c r="N35" i="6"/>
  <c r="Q95" i="12"/>
  <c r="Q106" i="13"/>
  <c r="Q84" i="11"/>
  <c r="R79" i="11"/>
  <c r="N79" i="11" s="1"/>
  <c r="Q73" i="10"/>
  <c r="H21" i="6"/>
  <c r="R21" i="6"/>
  <c r="N35" i="16"/>
  <c r="N39" i="16"/>
  <c r="N46" i="12"/>
  <c r="N88" i="7"/>
  <c r="N114" i="8"/>
  <c r="N125" i="13"/>
  <c r="N169" i="11"/>
  <c r="N343" i="6"/>
  <c r="N37" i="9"/>
  <c r="N33" i="2"/>
  <c r="N83" i="10"/>
  <c r="N75" i="6"/>
  <c r="N79" i="16"/>
  <c r="N94" i="12"/>
  <c r="N97" i="10"/>
  <c r="N101" i="7"/>
  <c r="N123" i="12"/>
  <c r="N130" i="10"/>
  <c r="N149" i="7"/>
  <c r="N141" i="15"/>
  <c r="N152" i="16"/>
  <c r="N171" i="16"/>
  <c r="N182" i="6"/>
  <c r="N240" i="8"/>
  <c r="N270" i="10"/>
  <c r="N299" i="12"/>
  <c r="N306" i="15"/>
  <c r="N28" i="16"/>
  <c r="N65" i="6"/>
  <c r="N135" i="8"/>
  <c r="N142" i="14"/>
  <c r="N164" i="10"/>
  <c r="N208" i="10"/>
  <c r="N153" i="14"/>
  <c r="N175" i="14"/>
  <c r="N263" i="14"/>
  <c r="N307" i="16"/>
  <c r="N251" i="7"/>
  <c r="N35" i="10"/>
  <c r="N59" i="11"/>
  <c r="N77" i="14"/>
  <c r="N103" i="13"/>
  <c r="N103" i="9"/>
  <c r="N77" i="8"/>
  <c r="N110" i="8"/>
  <c r="N132" i="11"/>
  <c r="N224" i="2"/>
  <c r="N246" i="11"/>
  <c r="N242" i="2"/>
  <c r="N268" i="13"/>
  <c r="N301" i="13"/>
  <c r="N312" i="11"/>
  <c r="N334" i="2"/>
  <c r="N195" i="12"/>
  <c r="N217" i="7"/>
  <c r="N68" i="11"/>
  <c r="N105" i="2"/>
  <c r="N127" i="11"/>
  <c r="N130" i="7"/>
  <c r="N130" i="6"/>
  <c r="N152" i="7"/>
  <c r="N171" i="12"/>
  <c r="N200" i="7"/>
  <c r="N226" i="16"/>
  <c r="N237" i="8"/>
  <c r="N237" i="6"/>
  <c r="N255" i="10"/>
  <c r="N255" i="16"/>
  <c r="N270" i="12"/>
  <c r="N292" i="16"/>
  <c r="N295" i="16"/>
  <c r="N314" i="16"/>
  <c r="N140" i="7"/>
  <c r="N151" i="15"/>
  <c r="N162" i="13"/>
  <c r="N173" i="15"/>
  <c r="N184" i="13"/>
  <c r="N184" i="7"/>
  <c r="N37" i="7"/>
  <c r="N57" i="10"/>
  <c r="N72" i="8"/>
  <c r="N64" i="6"/>
  <c r="N79" i="12"/>
  <c r="N75" i="11"/>
  <c r="N79" i="6"/>
  <c r="N75" i="16"/>
  <c r="N101" i="14"/>
  <c r="N105" i="10"/>
  <c r="N105" i="9"/>
  <c r="N134" i="6"/>
  <c r="N156" i="12"/>
  <c r="N163" i="15"/>
  <c r="N185" i="8"/>
  <c r="N229" i="8"/>
  <c r="N240" i="13"/>
  <c r="N255" i="12"/>
  <c r="N299" i="14"/>
  <c r="N332" i="6"/>
  <c r="N50" i="11"/>
  <c r="N57" i="2"/>
  <c r="N151" i="9"/>
  <c r="N151" i="2"/>
  <c r="N173" i="9"/>
  <c r="N173" i="2"/>
  <c r="N206" i="7"/>
  <c r="N217" i="15"/>
  <c r="N261" i="2"/>
  <c r="N283" i="15"/>
  <c r="N331" i="14"/>
  <c r="R32" i="14"/>
  <c r="N32" i="14" s="1"/>
  <c r="R19" i="14"/>
  <c r="N19" i="14" s="1"/>
  <c r="R20" i="14"/>
  <c r="N20" i="14" s="1"/>
  <c r="R42" i="14"/>
  <c r="N42" i="14" s="1"/>
  <c r="R31" i="14"/>
  <c r="N31" i="14" s="1"/>
  <c r="Q51" i="14"/>
  <c r="H41" i="14"/>
  <c r="Q40" i="14"/>
  <c r="R43" i="14"/>
  <c r="N43" i="14" s="1"/>
  <c r="R30" i="14"/>
  <c r="N30" i="14" s="1"/>
  <c r="R53" i="14"/>
  <c r="N53" i="14" s="1"/>
  <c r="H52" i="14"/>
  <c r="Q54" i="14"/>
  <c r="Q62" i="14" s="1"/>
  <c r="N25" i="14"/>
  <c r="N23" i="13"/>
  <c r="N19" i="8"/>
  <c r="N19" i="16"/>
  <c r="M30" i="12"/>
  <c r="M34" i="12"/>
  <c r="M38" i="6"/>
  <c r="M34" i="2"/>
  <c r="N41" i="14"/>
  <c r="M41" i="10"/>
  <c r="M45" i="10"/>
  <c r="M41" i="8"/>
  <c r="M47" i="7"/>
  <c r="M45" i="6"/>
  <c r="M52" i="14"/>
  <c r="N52" i="13"/>
  <c r="M52" i="12"/>
  <c r="M56" i="12"/>
  <c r="M60" i="11"/>
  <c r="M52" i="10"/>
  <c r="M56" i="10"/>
  <c r="M60" i="8"/>
  <c r="N63" i="13"/>
  <c r="N63" i="11"/>
  <c r="N71" i="16"/>
  <c r="N63" i="15"/>
  <c r="M74" i="14"/>
  <c r="M82" i="8"/>
  <c r="N74" i="15"/>
  <c r="M89" i="9"/>
  <c r="N85" i="7"/>
  <c r="M89" i="6"/>
  <c r="M93" i="6"/>
  <c r="M93" i="16"/>
  <c r="M104" i="14"/>
  <c r="M96" i="11"/>
  <c r="M100" i="16"/>
  <c r="N107" i="8"/>
  <c r="N107" i="16"/>
  <c r="M126" i="12"/>
  <c r="M126" i="10"/>
  <c r="M122" i="9"/>
  <c r="M118" i="8"/>
  <c r="N122" i="8"/>
  <c r="M118" i="6"/>
  <c r="M122" i="6"/>
  <c r="M118" i="2"/>
  <c r="M122" i="2"/>
  <c r="M126" i="2"/>
  <c r="M118" i="16"/>
  <c r="M122" i="16"/>
  <c r="M137" i="14"/>
  <c r="M133" i="11"/>
  <c r="M129" i="9"/>
  <c r="M133" i="16"/>
  <c r="N129" i="15"/>
  <c r="M133" i="15"/>
  <c r="N140" i="13"/>
  <c r="M144" i="12"/>
  <c r="M148" i="11"/>
  <c r="N140" i="9"/>
  <c r="N140" i="2"/>
  <c r="N140" i="15"/>
  <c r="N151" i="13"/>
  <c r="N162" i="9"/>
  <c r="N162" i="2"/>
  <c r="N162" i="15"/>
  <c r="N173" i="13"/>
  <c r="N184" i="2"/>
  <c r="N184" i="15"/>
  <c r="N199" i="14"/>
  <c r="N203" i="14"/>
  <c r="N195" i="13"/>
  <c r="N195" i="8"/>
  <c r="N195" i="16"/>
  <c r="N195" i="15"/>
  <c r="N206" i="2"/>
  <c r="N217" i="2"/>
  <c r="N228" i="15"/>
  <c r="N250" i="13"/>
  <c r="N250" i="7"/>
  <c r="N250" i="2"/>
  <c r="N261" i="9"/>
  <c r="N261" i="15"/>
  <c r="N345" i="9"/>
  <c r="N20" i="15"/>
  <c r="N35" i="12"/>
  <c r="N31" i="10"/>
  <c r="N48" i="13"/>
  <c r="N50" i="12"/>
  <c r="N42" i="10"/>
  <c r="N42" i="8"/>
  <c r="N46" i="8"/>
  <c r="N50" i="8"/>
  <c r="N46" i="6"/>
  <c r="N48" i="2"/>
  <c r="N53" i="8"/>
  <c r="N61" i="2"/>
  <c r="N64" i="13"/>
  <c r="N75" i="14"/>
  <c r="N75" i="12"/>
  <c r="N83" i="12"/>
  <c r="N75" i="9"/>
  <c r="N79" i="8"/>
  <c r="N83" i="8"/>
  <c r="N83" i="6"/>
  <c r="N83" i="2"/>
  <c r="N90" i="14"/>
  <c r="N86" i="12"/>
  <c r="N90" i="7"/>
  <c r="N86" i="6"/>
  <c r="N94" i="2"/>
  <c r="N97" i="12"/>
  <c r="N105" i="6"/>
  <c r="N116" i="7"/>
  <c r="N167" i="10"/>
  <c r="N24" i="8"/>
  <c r="N20" i="6"/>
  <c r="N35" i="14"/>
  <c r="N39" i="14"/>
  <c r="N39" i="12"/>
  <c r="N39" i="10"/>
  <c r="N50" i="10"/>
  <c r="N48" i="9"/>
  <c r="N42" i="6"/>
  <c r="N50" i="6"/>
  <c r="N61" i="12"/>
  <c r="N61" i="8"/>
  <c r="N53" i="7"/>
  <c r="N57" i="16"/>
  <c r="N61" i="16"/>
  <c r="N75" i="13"/>
  <c r="N83" i="13"/>
  <c r="N75" i="8"/>
  <c r="N79" i="2"/>
  <c r="N83" i="16"/>
  <c r="N86" i="7"/>
  <c r="N94" i="6"/>
  <c r="N86" i="15"/>
  <c r="N97" i="8"/>
  <c r="N101" i="8"/>
  <c r="N97" i="15"/>
  <c r="N116" i="9"/>
  <c r="N123" i="9"/>
  <c r="N27" i="14"/>
  <c r="N21" i="2"/>
  <c r="N65" i="10"/>
  <c r="N98" i="14"/>
  <c r="N109" i="10"/>
  <c r="N120" i="14"/>
  <c r="N119" i="10"/>
  <c r="N123" i="8"/>
  <c r="N141" i="8"/>
  <c r="N145" i="8"/>
  <c r="N152" i="14"/>
  <c r="N178" i="6"/>
  <c r="N185" i="12"/>
  <c r="N204" i="9"/>
  <c r="N211" i="8"/>
  <c r="N226" i="14"/>
  <c r="N218" i="15"/>
  <c r="N237" i="10"/>
  <c r="N248" i="10"/>
  <c r="N251" i="14"/>
  <c r="N266" i="8"/>
  <c r="N273" i="14"/>
  <c r="N292" i="12"/>
  <c r="N310" i="10"/>
  <c r="N306" i="8"/>
  <c r="N325" i="10"/>
  <c r="N328" i="15"/>
  <c r="N52" i="15"/>
  <c r="N85" i="15"/>
  <c r="N96" i="13"/>
  <c r="N115" i="16"/>
  <c r="M229" i="14"/>
  <c r="N22" i="9"/>
  <c r="N33" i="11"/>
  <c r="N42" i="7"/>
  <c r="N48" i="6"/>
  <c r="N66" i="14"/>
  <c r="N81" i="13"/>
  <c r="N81" i="7"/>
  <c r="N77" i="6"/>
  <c r="N81" i="16"/>
  <c r="N103" i="8"/>
  <c r="N103" i="2"/>
  <c r="N103" i="16"/>
  <c r="N125" i="10"/>
  <c r="N132" i="15"/>
  <c r="M140" i="10"/>
  <c r="N158" i="13"/>
  <c r="N158" i="9"/>
  <c r="N158" i="6"/>
  <c r="N154" i="16"/>
  <c r="N169" i="6"/>
  <c r="N202" i="16"/>
  <c r="N213" i="2"/>
  <c r="N220" i="11"/>
  <c r="N220" i="9"/>
  <c r="N235" i="11"/>
  <c r="N257" i="9"/>
  <c r="N279" i="9"/>
  <c r="N290" i="11"/>
  <c r="N290" i="7"/>
  <c r="N301" i="11"/>
  <c r="N308" i="16"/>
  <c r="N319" i="15"/>
  <c r="N330" i="12"/>
  <c r="N330" i="7"/>
  <c r="N334" i="7"/>
  <c r="N63" i="9"/>
  <c r="N63" i="6"/>
  <c r="N107" i="12"/>
  <c r="N111" i="10"/>
  <c r="N137" i="7"/>
  <c r="M141" i="10"/>
  <c r="N26" i="2"/>
  <c r="N23" i="14"/>
  <c r="N21" i="13"/>
  <c r="N21" i="9"/>
  <c r="N41" i="15"/>
  <c r="N54" i="8"/>
  <c r="N65" i="14"/>
  <c r="N69" i="14"/>
  <c r="N65" i="12"/>
  <c r="N69" i="12"/>
  <c r="N91" i="8"/>
  <c r="N91" i="16"/>
  <c r="N87" i="15"/>
  <c r="M99" i="14"/>
  <c r="N113" i="2"/>
  <c r="N135" i="14"/>
  <c r="M146" i="10"/>
  <c r="M142" i="9"/>
  <c r="M146" i="9"/>
  <c r="M142" i="2"/>
  <c r="M146" i="2"/>
  <c r="M164" i="15"/>
  <c r="M175" i="15"/>
  <c r="M186" i="13"/>
  <c r="M190" i="13"/>
  <c r="M186" i="12"/>
  <c r="M197" i="8"/>
  <c r="M201" i="8"/>
  <c r="M208" i="2"/>
  <c r="M212" i="2"/>
  <c r="M223" i="13"/>
  <c r="M219" i="11"/>
  <c r="M223" i="11"/>
  <c r="M219" i="9"/>
  <c r="M223" i="9"/>
  <c r="M223" i="7"/>
  <c r="M230" i="10"/>
  <c r="M230" i="6"/>
  <c r="M234" i="2"/>
  <c r="M346" i="8"/>
  <c r="M346" i="7"/>
  <c r="M342" i="6"/>
  <c r="N19" i="15"/>
  <c r="N52" i="7"/>
  <c r="N52" i="2"/>
  <c r="N67" i="6"/>
  <c r="N93" i="7"/>
  <c r="N104" i="13"/>
  <c r="N115" i="12"/>
  <c r="N111" i="8"/>
  <c r="N111" i="16"/>
  <c r="N129" i="11"/>
  <c r="N137" i="11"/>
  <c r="N129" i="7"/>
  <c r="N153" i="10"/>
  <c r="N208" i="16"/>
  <c r="N219" i="16"/>
  <c r="N263" i="8"/>
  <c r="N285" i="16"/>
  <c r="N307" i="8"/>
  <c r="N311" i="6"/>
  <c r="N24" i="6"/>
  <c r="N20" i="16"/>
  <c r="N31" i="12"/>
  <c r="N39" i="8"/>
  <c r="M20" i="14"/>
  <c r="M28" i="14"/>
  <c r="M26" i="13"/>
  <c r="M26" i="11"/>
  <c r="M22" i="10"/>
  <c r="N26" i="9"/>
  <c r="M22" i="16"/>
  <c r="N37" i="13"/>
  <c r="M33" i="12"/>
  <c r="N33" i="9"/>
  <c r="N37" i="2"/>
  <c r="N33" i="15"/>
  <c r="N59" i="8"/>
  <c r="N59" i="7"/>
  <c r="N55" i="6"/>
  <c r="N66" i="10"/>
  <c r="N70" i="9"/>
  <c r="N81" i="9"/>
  <c r="N88" i="13"/>
  <c r="N92" i="13"/>
  <c r="N92" i="11"/>
  <c r="N88" i="9"/>
  <c r="N88" i="8"/>
  <c r="N88" i="6"/>
  <c r="N92" i="16"/>
  <c r="N88" i="15"/>
  <c r="N103" i="6"/>
  <c r="N114" i="12"/>
  <c r="N110" i="10"/>
  <c r="M114" i="6"/>
  <c r="N114" i="16"/>
  <c r="N121" i="10"/>
  <c r="N125" i="9"/>
  <c r="N121" i="8"/>
  <c r="M121" i="7"/>
  <c r="N125" i="6"/>
  <c r="N125" i="16"/>
  <c r="M136" i="14"/>
  <c r="N132" i="8"/>
  <c r="N136" i="8"/>
  <c r="M132" i="2"/>
  <c r="N132" i="16"/>
  <c r="N136" i="16"/>
  <c r="M147" i="12"/>
  <c r="M143" i="11"/>
  <c r="N147" i="11"/>
  <c r="N145" i="10"/>
  <c r="N141" i="2"/>
  <c r="N145" i="2"/>
  <c r="N149" i="16"/>
  <c r="M160" i="13"/>
  <c r="N152" i="12"/>
  <c r="M156" i="11"/>
  <c r="N152" i="10"/>
  <c r="N160" i="10"/>
  <c r="M156" i="9"/>
  <c r="N160" i="9"/>
  <c r="M152" i="8"/>
  <c r="M152" i="6"/>
  <c r="N160" i="6"/>
  <c r="N152" i="2"/>
  <c r="N156" i="2"/>
  <c r="N160" i="2"/>
  <c r="N167" i="8"/>
  <c r="N163" i="7"/>
  <c r="N163" i="2"/>
  <c r="N178" i="12"/>
  <c r="N48" i="11"/>
  <c r="N46" i="10"/>
  <c r="N48" i="7"/>
  <c r="N50" i="16"/>
  <c r="N61" i="9"/>
  <c r="N57" i="7"/>
  <c r="N53" i="2"/>
  <c r="N64" i="9"/>
  <c r="N72" i="6"/>
  <c r="N68" i="16"/>
  <c r="N79" i="10"/>
  <c r="N75" i="15"/>
  <c r="M87" i="13"/>
  <c r="N86" i="10"/>
  <c r="N90" i="10"/>
  <c r="N94" i="7"/>
  <c r="N90" i="2"/>
  <c r="N90" i="16"/>
  <c r="N97" i="14"/>
  <c r="N105" i="12"/>
  <c r="N97" i="7"/>
  <c r="N105" i="7"/>
  <c r="N101" i="2"/>
  <c r="N112" i="11"/>
  <c r="N112" i="2"/>
  <c r="N119" i="13"/>
  <c r="N127" i="13"/>
  <c r="N119" i="11"/>
  <c r="N123" i="11"/>
  <c r="N127" i="10"/>
  <c r="N119" i="9"/>
  <c r="N123" i="7"/>
  <c r="N127" i="7"/>
  <c r="N134" i="12"/>
  <c r="N138" i="9"/>
  <c r="N134" i="7"/>
  <c r="N138" i="7"/>
  <c r="M135" i="6"/>
  <c r="N134" i="2"/>
  <c r="N141" i="12"/>
  <c r="N149" i="12"/>
  <c r="M140" i="6"/>
  <c r="N147" i="2"/>
  <c r="N158" i="11"/>
  <c r="N158" i="8"/>
  <c r="N158" i="16"/>
  <c r="M170" i="10"/>
  <c r="N169" i="7"/>
  <c r="N169" i="2"/>
  <c r="N169" i="16"/>
  <c r="M170" i="16"/>
  <c r="M162" i="15"/>
  <c r="N180" i="13"/>
  <c r="N180" i="9"/>
  <c r="N191" i="11"/>
  <c r="N191" i="8"/>
  <c r="N191" i="6"/>
  <c r="N191" i="16"/>
  <c r="M184" i="15"/>
  <c r="N202" i="12"/>
  <c r="N202" i="11"/>
  <c r="N202" i="8"/>
  <c r="M206" i="12"/>
  <c r="M210" i="12"/>
  <c r="N213" i="8"/>
  <c r="M214" i="8"/>
  <c r="N209" i="6"/>
  <c r="N209" i="16"/>
  <c r="N224" i="8"/>
  <c r="N224" i="7"/>
  <c r="N220" i="2"/>
  <c r="N220" i="16"/>
  <c r="M228" i="14"/>
  <c r="M232" i="14"/>
  <c r="N235" i="13"/>
  <c r="N231" i="12"/>
  <c r="M236" i="12"/>
  <c r="N235" i="9"/>
  <c r="N231" i="8"/>
  <c r="N231" i="16"/>
  <c r="N246" i="12"/>
  <c r="N242" i="10"/>
  <c r="N246" i="8"/>
  <c r="N242" i="7"/>
  <c r="N242" i="6"/>
  <c r="N182" i="12"/>
  <c r="N174" i="10"/>
  <c r="N178" i="10"/>
  <c r="M178" i="9"/>
  <c r="M174" i="8"/>
  <c r="N182" i="8"/>
  <c r="N174" i="7"/>
  <c r="N178" i="7"/>
  <c r="N174" i="2"/>
  <c r="N182" i="2"/>
  <c r="M174" i="16"/>
  <c r="N193" i="9"/>
  <c r="N189" i="7"/>
  <c r="N193" i="7"/>
  <c r="N185" i="2"/>
  <c r="N193" i="2"/>
  <c r="N215" i="9"/>
  <c r="N207" i="7"/>
  <c r="N215" i="7"/>
  <c r="N207" i="2"/>
  <c r="N222" i="10"/>
  <c r="N218" i="7"/>
  <c r="N222" i="7"/>
  <c r="N218" i="2"/>
  <c r="N233" i="13"/>
  <c r="N229" i="11"/>
  <c r="N237" i="11"/>
  <c r="N229" i="7"/>
  <c r="N237" i="7"/>
  <c r="N233" i="2"/>
  <c r="N244" i="14"/>
  <c r="N248" i="13"/>
  <c r="N240" i="12"/>
  <c r="N244" i="11"/>
  <c r="N240" i="10"/>
  <c r="N248" i="9"/>
  <c r="N248" i="8"/>
  <c r="N244" i="7"/>
  <c r="N244" i="6"/>
  <c r="N240" i="2"/>
  <c r="N248" i="2"/>
  <c r="N244" i="16"/>
  <c r="N251" i="12"/>
  <c r="N259" i="10"/>
  <c r="N255" i="7"/>
  <c r="N259" i="6"/>
  <c r="N251" i="2"/>
  <c r="N255" i="2"/>
  <c r="N251" i="15"/>
  <c r="N266" i="10"/>
  <c r="N270" i="9"/>
  <c r="N262" i="8"/>
  <c r="N262" i="2"/>
  <c r="N270" i="2"/>
  <c r="N262" i="15"/>
  <c r="M277" i="11"/>
  <c r="N273" i="10"/>
  <c r="M277" i="9"/>
  <c r="M288" i="11"/>
  <c r="N288" i="10"/>
  <c r="N284" i="7"/>
  <c r="M284" i="16"/>
  <c r="M296" i="14"/>
  <c r="N303" i="14"/>
  <c r="M303" i="12"/>
  <c r="M303" i="11"/>
  <c r="N299" i="10"/>
  <c r="N303" i="10"/>
  <c r="N295" i="7"/>
  <c r="N303" i="7"/>
  <c r="M295" i="6"/>
  <c r="N299" i="6"/>
  <c r="M299" i="2"/>
  <c r="N310" i="14"/>
  <c r="M314" i="9"/>
  <c r="N314" i="7"/>
  <c r="N306" i="6"/>
  <c r="N321" i="14"/>
  <c r="M325" i="7"/>
  <c r="N336" i="11"/>
  <c r="N332" i="8"/>
  <c r="M336" i="7"/>
  <c r="M328" i="16"/>
  <c r="M346" i="10"/>
  <c r="N345" i="14"/>
  <c r="N257" i="8"/>
  <c r="N268" i="11"/>
  <c r="N264" i="8"/>
  <c r="N268" i="2"/>
  <c r="N268" i="16"/>
  <c r="N279" i="6"/>
  <c r="N290" i="2"/>
  <c r="N286" i="16"/>
  <c r="N290" i="16"/>
  <c r="N319" i="11"/>
  <c r="N323" i="11"/>
  <c r="N323" i="9"/>
  <c r="N330" i="9"/>
  <c r="N330" i="16"/>
  <c r="M43" i="14"/>
  <c r="M47" i="14"/>
  <c r="M58" i="14"/>
  <c r="M80" i="14"/>
  <c r="M91" i="14"/>
  <c r="M261" i="14"/>
  <c r="M265" i="14"/>
  <c r="M269" i="14"/>
  <c r="M272" i="14"/>
  <c r="M276" i="14"/>
  <c r="M280" i="14"/>
  <c r="M305" i="14"/>
  <c r="M313" i="14"/>
  <c r="M342" i="14"/>
  <c r="M26" i="14"/>
  <c r="M28" i="12"/>
  <c r="M20" i="9"/>
  <c r="M94" i="16"/>
  <c r="M97" i="11"/>
  <c r="M112" i="12"/>
  <c r="M108" i="10"/>
  <c r="M112" i="9"/>
  <c r="M187" i="11"/>
  <c r="M191" i="9"/>
  <c r="M202" i="6"/>
  <c r="M198" i="2"/>
  <c r="M198" i="16"/>
  <c r="M213" i="14"/>
  <c r="M213" i="12"/>
  <c r="M209" i="11"/>
  <c r="M209" i="10"/>
  <c r="M209" i="7"/>
  <c r="M231" i="6"/>
  <c r="M235" i="16"/>
  <c r="M342" i="9"/>
  <c r="Q342" i="9"/>
  <c r="R339" i="9"/>
  <c r="N339" i="9" s="1"/>
  <c r="Q338" i="9"/>
  <c r="N19" i="12"/>
  <c r="N30" i="15"/>
  <c r="M57" i="13"/>
  <c r="N71" i="13"/>
  <c r="N96" i="15"/>
  <c r="N111" i="12"/>
  <c r="N115" i="8"/>
  <c r="M127" i="13"/>
  <c r="M134" i="9"/>
  <c r="N22" i="2"/>
  <c r="N59" i="16"/>
  <c r="M89" i="13"/>
  <c r="N141" i="7"/>
  <c r="N141" i="6"/>
  <c r="N156" i="10"/>
  <c r="N160" i="8"/>
  <c r="N156" i="6"/>
  <c r="N156" i="16"/>
  <c r="N171" i="7"/>
  <c r="N182" i="10"/>
  <c r="N101" i="12"/>
  <c r="M39" i="16"/>
  <c r="M42" i="6"/>
  <c r="M46" i="6"/>
  <c r="M53" i="11"/>
  <c r="M90" i="13"/>
  <c r="N85" i="9"/>
  <c r="N89" i="7"/>
  <c r="N107" i="10"/>
  <c r="M123" i="12"/>
  <c r="M127" i="15"/>
  <c r="M138" i="12"/>
  <c r="N133" i="7"/>
  <c r="M23" i="13"/>
  <c r="N22" i="7"/>
  <c r="N33" i="7"/>
  <c r="N42" i="11"/>
  <c r="N46" i="2"/>
  <c r="N55" i="8"/>
  <c r="N66" i="7"/>
  <c r="N81" i="11"/>
  <c r="N81" i="2"/>
  <c r="N132" i="7"/>
  <c r="M137" i="7"/>
  <c r="N136" i="6"/>
  <c r="M32" i="12"/>
  <c r="M37" i="8"/>
  <c r="M36" i="6"/>
  <c r="M36" i="2"/>
  <c r="M32" i="16"/>
  <c r="M49" i="13"/>
  <c r="M45" i="11"/>
  <c r="M49" i="11"/>
  <c r="M43" i="6"/>
  <c r="M47" i="6"/>
  <c r="M54" i="11"/>
  <c r="M58" i="11"/>
  <c r="M54" i="9"/>
  <c r="M58" i="7"/>
  <c r="M58" i="2"/>
  <c r="M54" i="15"/>
  <c r="M65" i="9"/>
  <c r="M65" i="8"/>
  <c r="M80" i="13"/>
  <c r="M76" i="10"/>
  <c r="M80" i="10"/>
  <c r="M39" i="7"/>
  <c r="M57" i="10"/>
  <c r="M61" i="9"/>
  <c r="M130" i="10"/>
  <c r="M134" i="8"/>
  <c r="M130" i="7"/>
  <c r="M134" i="6"/>
  <c r="M138" i="2"/>
  <c r="M138" i="16"/>
  <c r="M145" i="13"/>
  <c r="M141" i="12"/>
  <c r="M145" i="12"/>
  <c r="M145" i="11"/>
  <c r="M169" i="10"/>
  <c r="M169" i="16"/>
  <c r="M180" i="9"/>
  <c r="M180" i="6"/>
  <c r="N208" i="6"/>
  <c r="N185" i="6"/>
  <c r="N193" i="16"/>
  <c r="N185" i="15"/>
  <c r="N196" i="11"/>
  <c r="N196" i="9"/>
  <c r="N196" i="2"/>
  <c r="N207" i="12"/>
  <c r="N215" i="8"/>
  <c r="N211" i="7"/>
  <c r="N233" i="12"/>
  <c r="N229" i="6"/>
  <c r="N244" i="12"/>
  <c r="N240" i="6"/>
  <c r="M274" i="12"/>
  <c r="N292" i="2"/>
  <c r="M296" i="12"/>
  <c r="M300" i="11"/>
  <c r="N303" i="9"/>
  <c r="N295" i="2"/>
  <c r="M311" i="13"/>
  <c r="N325" i="12"/>
  <c r="M322" i="15"/>
  <c r="N328" i="11"/>
  <c r="M333" i="15"/>
  <c r="M347" i="13"/>
  <c r="M347" i="12"/>
  <c r="M347" i="11"/>
  <c r="M343" i="10"/>
  <c r="M343" i="2"/>
  <c r="M343" i="16"/>
  <c r="N331" i="15"/>
  <c r="M76" i="9"/>
  <c r="M80" i="7"/>
  <c r="M76" i="6"/>
  <c r="M80" i="2"/>
  <c r="M76" i="16"/>
  <c r="M88" i="13"/>
  <c r="M91" i="13"/>
  <c r="M87" i="11"/>
  <c r="M87" i="9"/>
  <c r="M87" i="7"/>
  <c r="M92" i="7"/>
  <c r="M92" i="6"/>
  <c r="M88" i="15"/>
  <c r="M99" i="13"/>
  <c r="V97" i="12"/>
  <c r="M98" i="12"/>
  <c r="M109" i="8"/>
  <c r="M136" i="7"/>
  <c r="N173" i="7"/>
  <c r="M178" i="15"/>
  <c r="M185" i="12"/>
  <c r="M200" i="9"/>
  <c r="M204" i="9"/>
  <c r="M196" i="8"/>
  <c r="M215" i="7"/>
  <c r="M207" i="6"/>
  <c r="M207" i="16"/>
  <c r="N206" i="15"/>
  <c r="M211" i="15"/>
  <c r="M226" i="12"/>
  <c r="M218" i="11"/>
  <c r="M222" i="9"/>
  <c r="M222" i="8"/>
  <c r="M226" i="16"/>
  <c r="M233" i="13"/>
  <c r="M237" i="11"/>
  <c r="M233" i="10"/>
  <c r="M229" i="8"/>
  <c r="M237" i="8"/>
  <c r="M228" i="6"/>
  <c r="M232" i="6"/>
  <c r="M236" i="16"/>
  <c r="M239" i="9"/>
  <c r="M243" i="9"/>
  <c r="M247" i="9"/>
  <c r="M243" i="8"/>
  <c r="M247" i="2"/>
  <c r="M243" i="15"/>
  <c r="M250" i="12"/>
  <c r="M254" i="12"/>
  <c r="M258" i="12"/>
  <c r="M258" i="11"/>
  <c r="M250" i="10"/>
  <c r="M254" i="10"/>
  <c r="M258" i="10"/>
  <c r="M250" i="8"/>
  <c r="M254" i="8"/>
  <c r="M258" i="8"/>
  <c r="M250" i="6"/>
  <c r="M254" i="6"/>
  <c r="M258" i="6"/>
  <c r="M250" i="16"/>
  <c r="M254" i="16"/>
  <c r="M258" i="16"/>
  <c r="M261" i="13"/>
  <c r="M265" i="12"/>
  <c r="M261" i="10"/>
  <c r="M265" i="10"/>
  <c r="M276" i="13"/>
  <c r="N294" i="13"/>
  <c r="N294" i="9"/>
  <c r="N294" i="7"/>
  <c r="N294" i="2"/>
  <c r="N294" i="15"/>
  <c r="N305" i="13"/>
  <c r="M309" i="13"/>
  <c r="N313" i="13"/>
  <c r="N305" i="9"/>
  <c r="M316" i="10"/>
  <c r="M320" i="10"/>
  <c r="M324" i="10"/>
  <c r="M335" i="10"/>
  <c r="N327" i="15"/>
  <c r="M345" i="10"/>
  <c r="M345" i="8"/>
  <c r="M246" i="10"/>
  <c r="M275" i="12"/>
  <c r="N274" i="10"/>
  <c r="M275" i="10"/>
  <c r="N296" i="10"/>
  <c r="N311" i="12"/>
  <c r="N307" i="10"/>
  <c r="N307" i="6"/>
  <c r="M323" i="9"/>
  <c r="M323" i="8"/>
  <c r="M323" i="7"/>
  <c r="M323" i="6"/>
  <c r="M334" i="9"/>
  <c r="M334" i="6"/>
  <c r="N343" i="8"/>
  <c r="N46" i="14"/>
  <c r="N130" i="14"/>
  <c r="N198" i="14"/>
  <c r="N231" i="14"/>
  <c r="N107" i="14"/>
  <c r="N164" i="14"/>
  <c r="N186" i="14"/>
  <c r="N307" i="14"/>
  <c r="N50" i="14"/>
  <c r="N114" i="14"/>
  <c r="N121" i="14"/>
  <c r="N218" i="14"/>
  <c r="N233" i="14"/>
  <c r="N259" i="14"/>
  <c r="N266" i="14"/>
  <c r="N317" i="14"/>
  <c r="N67" i="8"/>
  <c r="M67" i="8"/>
  <c r="M21" i="10"/>
  <c r="M21" i="6"/>
  <c r="M33" i="8"/>
  <c r="M38" i="8"/>
  <c r="M37" i="6"/>
  <c r="M50" i="9"/>
  <c r="M48" i="8"/>
  <c r="M59" i="14"/>
  <c r="M55" i="12"/>
  <c r="M55" i="11"/>
  <c r="M55" i="10"/>
  <c r="M59" i="8"/>
  <c r="M57" i="7"/>
  <c r="M70" i="14"/>
  <c r="M66" i="13"/>
  <c r="M70" i="10"/>
  <c r="M66" i="8"/>
  <c r="M70" i="8"/>
  <c r="N81" i="8"/>
  <c r="M81" i="8"/>
  <c r="N69" i="7"/>
  <c r="M69" i="7"/>
  <c r="N63" i="8"/>
  <c r="M63" i="8"/>
  <c r="V20" i="14"/>
  <c r="M19" i="9"/>
  <c r="M23" i="9"/>
  <c r="M23" i="8"/>
  <c r="M20" i="7"/>
  <c r="M24" i="6"/>
  <c r="M27" i="6"/>
  <c r="M20" i="2"/>
  <c r="M27" i="2"/>
  <c r="M28" i="2"/>
  <c r="M24" i="16"/>
  <c r="M31" i="14"/>
  <c r="M35" i="13"/>
  <c r="M38" i="13"/>
  <c r="M31" i="12"/>
  <c r="M35" i="11"/>
  <c r="M32" i="10"/>
  <c r="M64" i="8"/>
  <c r="M68" i="7"/>
  <c r="M72" i="2"/>
  <c r="M79" i="13"/>
  <c r="N79" i="7"/>
  <c r="M79" i="7"/>
  <c r="M86" i="9"/>
  <c r="M90" i="8"/>
  <c r="M108" i="8"/>
  <c r="M53" i="8"/>
  <c r="M52" i="6"/>
  <c r="M56" i="6"/>
  <c r="M60" i="6"/>
  <c r="M61" i="6"/>
  <c r="M53" i="15"/>
  <c r="M63" i="14"/>
  <c r="M72" i="11"/>
  <c r="M64" i="10"/>
  <c r="M71" i="9"/>
  <c r="M66" i="6"/>
  <c r="M66" i="16"/>
  <c r="M71" i="16"/>
  <c r="M63" i="15"/>
  <c r="M81" i="14"/>
  <c r="M74" i="12"/>
  <c r="M78" i="12"/>
  <c r="M82" i="12"/>
  <c r="M81" i="10"/>
  <c r="M78" i="8"/>
  <c r="M77" i="16"/>
  <c r="M82" i="16"/>
  <c r="M93" i="14"/>
  <c r="M92" i="12"/>
  <c r="M96" i="7"/>
  <c r="M103" i="7"/>
  <c r="M103" i="15"/>
  <c r="M115" i="13"/>
  <c r="M107" i="8"/>
  <c r="M110" i="8"/>
  <c r="M111" i="8"/>
  <c r="M112" i="8"/>
  <c r="M116" i="8"/>
  <c r="M116" i="7"/>
  <c r="M109" i="6"/>
  <c r="M113" i="6"/>
  <c r="M120" i="12"/>
  <c r="M124" i="12"/>
  <c r="M135" i="12"/>
  <c r="M131" i="11"/>
  <c r="M131" i="2"/>
  <c r="M146" i="11"/>
  <c r="M141" i="6"/>
  <c r="M145" i="2"/>
  <c r="M141" i="16"/>
  <c r="M145" i="16"/>
  <c r="M159" i="12"/>
  <c r="M151" i="10"/>
  <c r="M173" i="16"/>
  <c r="M199" i="13"/>
  <c r="M214" i="6"/>
  <c r="M221" i="12"/>
  <c r="M217" i="10"/>
  <c r="M221" i="10"/>
  <c r="M225" i="8"/>
  <c r="M236" i="10"/>
  <c r="M232" i="9"/>
  <c r="M228" i="8"/>
  <c r="M229" i="6"/>
  <c r="M233" i="2"/>
  <c r="M237" i="15"/>
  <c r="M241" i="9"/>
  <c r="M245" i="8"/>
  <c r="M245" i="2"/>
  <c r="M263" i="12"/>
  <c r="M98" i="7"/>
  <c r="M102" i="7"/>
  <c r="M112" i="16"/>
  <c r="M119" i="14"/>
  <c r="M123" i="14"/>
  <c r="M119" i="8"/>
  <c r="M158" i="12"/>
  <c r="M158" i="10"/>
  <c r="M154" i="2"/>
  <c r="M165" i="12"/>
  <c r="M165" i="7"/>
  <c r="M180" i="14"/>
  <c r="M180" i="10"/>
  <c r="M97" i="7"/>
  <c r="M105" i="7"/>
  <c r="M97" i="6"/>
  <c r="M113" i="14"/>
  <c r="M113" i="13"/>
  <c r="M109" i="12"/>
  <c r="M114" i="8"/>
  <c r="M111" i="16"/>
  <c r="M126" i="14"/>
  <c r="M157" i="2"/>
  <c r="M168" i="9"/>
  <c r="N285" i="10"/>
  <c r="M308" i="14"/>
  <c r="M307" i="12"/>
  <c r="M322" i="14"/>
  <c r="M322" i="11"/>
  <c r="M322" i="9"/>
  <c r="M322" i="7"/>
  <c r="M329" i="14"/>
  <c r="M333" i="13"/>
  <c r="M329" i="12"/>
  <c r="M333" i="12"/>
  <c r="M333" i="9"/>
  <c r="M329" i="8"/>
  <c r="M333" i="8"/>
  <c r="M343" i="13"/>
  <c r="M343" i="9"/>
  <c r="M155" i="10"/>
  <c r="M159" i="16"/>
  <c r="M162" i="14"/>
  <c r="M166" i="13"/>
  <c r="M162" i="12"/>
  <c r="M166" i="12"/>
  <c r="M167" i="9"/>
  <c r="M162" i="8"/>
  <c r="M166" i="8"/>
  <c r="M170" i="8"/>
  <c r="N162" i="7"/>
  <c r="M162" i="6"/>
  <c r="M166" i="6"/>
  <c r="M162" i="16"/>
  <c r="M166" i="16"/>
  <c r="M171" i="15"/>
  <c r="M174" i="12"/>
  <c r="M177" i="12"/>
  <c r="M178" i="11"/>
  <c r="M181" i="11"/>
  <c r="M174" i="10"/>
  <c r="M177" i="10"/>
  <c r="M178" i="10"/>
  <c r="M173" i="8"/>
  <c r="M181" i="6"/>
  <c r="M191" i="15"/>
  <c r="M213" i="8"/>
  <c r="M209" i="6"/>
  <c r="M209" i="16"/>
  <c r="M231" i="14"/>
  <c r="M235" i="12"/>
  <c r="M235" i="9"/>
  <c r="N229" i="16"/>
  <c r="M240" i="7"/>
  <c r="M248" i="7"/>
  <c r="M244" i="6"/>
  <c r="M244" i="2"/>
  <c r="M244" i="15"/>
  <c r="M255" i="14"/>
  <c r="M259" i="14"/>
  <c r="M251" i="13"/>
  <c r="M255" i="10"/>
  <c r="N250" i="9"/>
  <c r="M251" i="9"/>
  <c r="M255" i="8"/>
  <c r="M251" i="7"/>
  <c r="M255" i="6"/>
  <c r="M251" i="2"/>
  <c r="M255" i="16"/>
  <c r="M251" i="15"/>
  <c r="N261" i="7"/>
  <c r="M273" i="12"/>
  <c r="N283" i="13"/>
  <c r="N283" i="9"/>
  <c r="N283" i="7"/>
  <c r="N283" i="2"/>
  <c r="M314" i="13"/>
  <c r="M310" i="2"/>
  <c r="M321" i="14"/>
  <c r="M325" i="14"/>
  <c r="M317" i="13"/>
  <c r="M321" i="13"/>
  <c r="M321" i="12"/>
  <c r="M325" i="12"/>
  <c r="M317" i="11"/>
  <c r="M321" i="10"/>
  <c r="N316" i="15"/>
  <c r="M325" i="15"/>
  <c r="M328" i="13"/>
  <c r="M336" i="13"/>
  <c r="M332" i="12"/>
  <c r="M336" i="12"/>
  <c r="M332" i="11"/>
  <c r="M328" i="10"/>
  <c r="M336" i="15"/>
  <c r="N345" i="13"/>
  <c r="N347" i="6"/>
  <c r="N347" i="13"/>
  <c r="N329" i="16"/>
  <c r="N333" i="2"/>
  <c r="N334" i="8"/>
  <c r="N335" i="11"/>
  <c r="N321" i="11"/>
  <c r="N189" i="10"/>
  <c r="M193" i="8"/>
  <c r="N185" i="7"/>
  <c r="N189" i="2"/>
  <c r="N196" i="13"/>
  <c r="M196" i="10"/>
  <c r="N200" i="10"/>
  <c r="M204" i="7"/>
  <c r="M196" i="6"/>
  <c r="M207" i="14"/>
  <c r="M211" i="13"/>
  <c r="M208" i="12"/>
  <c r="M211" i="12"/>
  <c r="M207" i="11"/>
  <c r="M212" i="11"/>
  <c r="M207" i="10"/>
  <c r="M207" i="8"/>
  <c r="M212" i="7"/>
  <c r="N211" i="6"/>
  <c r="M222" i="13"/>
  <c r="M230" i="14"/>
  <c r="M234" i="13"/>
  <c r="N237" i="12"/>
  <c r="M233" i="11"/>
  <c r="M233" i="16"/>
  <c r="M235" i="15"/>
  <c r="N246" i="14"/>
  <c r="N246" i="13"/>
  <c r="N242" i="12"/>
  <c r="N246" i="10"/>
  <c r="N246" i="9"/>
  <c r="N242" i="8"/>
  <c r="N246" i="6"/>
  <c r="N242" i="16"/>
  <c r="N257" i="11"/>
  <c r="M272" i="12"/>
  <c r="M276" i="12"/>
  <c r="M272" i="10"/>
  <c r="M276" i="10"/>
  <c r="M279" i="10"/>
  <c r="M287" i="10"/>
  <c r="N286" i="8"/>
  <c r="N301" i="9"/>
  <c r="M313" i="13"/>
  <c r="M308" i="11"/>
  <c r="M309" i="8"/>
  <c r="M309" i="6"/>
  <c r="M313" i="6"/>
  <c r="N308" i="2"/>
  <c r="M323" i="10"/>
  <c r="N319" i="6"/>
  <c r="M324" i="6"/>
  <c r="N330" i="11"/>
  <c r="M334" i="10"/>
  <c r="M331" i="6"/>
  <c r="M335" i="6"/>
  <c r="M344" i="12"/>
  <c r="M344" i="11"/>
  <c r="M344" i="10"/>
  <c r="M344" i="9"/>
  <c r="M344" i="8"/>
  <c r="M340" i="2"/>
  <c r="M340" i="16"/>
  <c r="N342" i="13"/>
  <c r="N268" i="8"/>
  <c r="M268" i="8"/>
  <c r="M19" i="7"/>
  <c r="M60" i="16"/>
  <c r="M70" i="6"/>
  <c r="M91" i="16"/>
  <c r="M23" i="7"/>
  <c r="M38" i="14"/>
  <c r="M31" i="10"/>
  <c r="M35" i="8"/>
  <c r="M34" i="6"/>
  <c r="M60" i="10"/>
  <c r="M56" i="8"/>
  <c r="M67" i="14"/>
  <c r="M70" i="16"/>
  <c r="M87" i="15"/>
  <c r="M98" i="13"/>
  <c r="M105" i="15"/>
  <c r="M108" i="14"/>
  <c r="M112" i="13"/>
  <c r="M116" i="9"/>
  <c r="M110" i="16"/>
  <c r="M125" i="13"/>
  <c r="M119" i="10"/>
  <c r="M21" i="13"/>
  <c r="M25" i="12"/>
  <c r="M26" i="9"/>
  <c r="M26" i="8"/>
  <c r="M22" i="7"/>
  <c r="V20" i="6"/>
  <c r="M37" i="14"/>
  <c r="V31" i="13"/>
  <c r="M30" i="10"/>
  <c r="M34" i="10"/>
  <c r="M38" i="10"/>
  <c r="M36" i="7"/>
  <c r="M33" i="6"/>
  <c r="M46" i="13"/>
  <c r="M48" i="12"/>
  <c r="M42" i="11"/>
  <c r="M46" i="7"/>
  <c r="M50" i="7"/>
  <c r="M59" i="10"/>
  <c r="M59" i="16"/>
  <c r="M59" i="15"/>
  <c r="M66" i="10"/>
  <c r="M69" i="15"/>
  <c r="M76" i="12"/>
  <c r="M76" i="8"/>
  <c r="M94" i="8"/>
  <c r="M86" i="6"/>
  <c r="M90" i="16"/>
  <c r="M101" i="14"/>
  <c r="M105" i="12"/>
  <c r="M105" i="11"/>
  <c r="M97" i="10"/>
  <c r="M105" i="8"/>
  <c r="M103" i="2"/>
  <c r="M111" i="12"/>
  <c r="M113" i="2"/>
  <c r="M109" i="16"/>
  <c r="M120" i="14"/>
  <c r="M122" i="10"/>
  <c r="M126" i="16"/>
  <c r="M137" i="11"/>
  <c r="M133" i="7"/>
  <c r="M137" i="15"/>
  <c r="M155" i="12"/>
  <c r="M159" i="8"/>
  <c r="M159" i="6"/>
  <c r="M170" i="12"/>
  <c r="M166" i="10"/>
  <c r="N266" i="2"/>
  <c r="M266" i="2"/>
  <c r="M19" i="14"/>
  <c r="M23" i="14"/>
  <c r="M24" i="14"/>
  <c r="M25" i="14"/>
  <c r="M27" i="14"/>
  <c r="M20" i="15"/>
  <c r="M23" i="15"/>
  <c r="N19" i="13"/>
  <c r="N27" i="13"/>
  <c r="M24" i="12"/>
  <c r="M24" i="11"/>
  <c r="M27" i="11"/>
  <c r="M20" i="10"/>
  <c r="M27" i="10"/>
  <c r="M21" i="9"/>
  <c r="M22" i="9"/>
  <c r="N20" i="8"/>
  <c r="M21" i="7"/>
  <c r="M25" i="6"/>
  <c r="M21" i="2"/>
  <c r="N24" i="16"/>
  <c r="M25" i="16"/>
  <c r="M32" i="14"/>
  <c r="M36" i="13"/>
  <c r="M37" i="11"/>
  <c r="M33" i="10"/>
  <c r="M37" i="10"/>
  <c r="M32" i="9"/>
  <c r="M37" i="9"/>
  <c r="M32" i="8"/>
  <c r="M36" i="8"/>
  <c r="M38" i="7"/>
  <c r="N39" i="6"/>
  <c r="M35" i="2"/>
  <c r="M39" i="2"/>
  <c r="N46" i="16"/>
  <c r="M44" i="15"/>
  <c r="M53" i="14"/>
  <c r="M58" i="13"/>
  <c r="M53" i="6"/>
  <c r="M64" i="14"/>
  <c r="M68" i="14"/>
  <c r="M68" i="13"/>
  <c r="M65" i="12"/>
  <c r="M72" i="12"/>
  <c r="M69" i="11"/>
  <c r="N71" i="6"/>
  <c r="M64" i="2"/>
  <c r="M67" i="2"/>
  <c r="M72" i="15"/>
  <c r="M75" i="14"/>
  <c r="M77" i="14"/>
  <c r="M78" i="13"/>
  <c r="M83" i="13"/>
  <c r="M75" i="12"/>
  <c r="M83" i="11"/>
  <c r="M74" i="10"/>
  <c r="M78" i="10"/>
  <c r="M79" i="10"/>
  <c r="M79" i="9"/>
  <c r="M75" i="8"/>
  <c r="M74" i="6"/>
  <c r="M78" i="6"/>
  <c r="M82" i="6"/>
  <c r="M83" i="6"/>
  <c r="M78" i="2"/>
  <c r="M83" i="2"/>
  <c r="M74" i="16"/>
  <c r="M78" i="16"/>
  <c r="M75" i="15"/>
  <c r="M85" i="14"/>
  <c r="M89" i="14"/>
  <c r="M94" i="13"/>
  <c r="M85" i="12"/>
  <c r="M93" i="10"/>
  <c r="M85" i="9"/>
  <c r="M88" i="9"/>
  <c r="N94" i="9"/>
  <c r="M91" i="8"/>
  <c r="N92" i="8"/>
  <c r="N92" i="6"/>
  <c r="N88" i="16"/>
  <c r="M100" i="14"/>
  <c r="N99" i="13"/>
  <c r="N103" i="11"/>
  <c r="N96" i="7"/>
  <c r="N97" i="6"/>
  <c r="M101" i="16"/>
  <c r="M114" i="14"/>
  <c r="N113" i="13"/>
  <c r="M110" i="12"/>
  <c r="M113" i="10"/>
  <c r="M115" i="8"/>
  <c r="M112" i="2"/>
  <c r="M115" i="2"/>
  <c r="M124" i="11"/>
  <c r="M127" i="11"/>
  <c r="M121" i="10"/>
  <c r="M124" i="10"/>
  <c r="M124" i="9"/>
  <c r="M120" i="8"/>
  <c r="M124" i="7"/>
  <c r="M125" i="6"/>
  <c r="M120" i="2"/>
  <c r="M124" i="2"/>
  <c r="M125" i="16"/>
  <c r="M147" i="11"/>
  <c r="M147" i="15"/>
  <c r="M158" i="14"/>
  <c r="M182" i="13"/>
  <c r="M179" i="9"/>
  <c r="M177" i="16"/>
  <c r="M184" i="14"/>
  <c r="M188" i="12"/>
  <c r="M192" i="12"/>
  <c r="M192" i="11"/>
  <c r="M188" i="10"/>
  <c r="M185" i="7"/>
  <c r="M189" i="7"/>
  <c r="M189" i="6"/>
  <c r="M193" i="6"/>
  <c r="M184" i="2"/>
  <c r="M185" i="2"/>
  <c r="M186" i="2"/>
  <c r="M190" i="2"/>
  <c r="M198" i="12"/>
  <c r="M202" i="12"/>
  <c r="M204" i="12"/>
  <c r="M196" i="11"/>
  <c r="M199" i="11"/>
  <c r="M203" i="11"/>
  <c r="N195" i="9"/>
  <c r="M200" i="7"/>
  <c r="M202" i="7"/>
  <c r="M202" i="16"/>
  <c r="M212" i="14"/>
  <c r="M208" i="13"/>
  <c r="M212" i="13"/>
  <c r="M209" i="12"/>
  <c r="M213" i="10"/>
  <c r="M208" i="9"/>
  <c r="M212" i="9"/>
  <c r="N207" i="6"/>
  <c r="N207" i="16"/>
  <c r="M208" i="16"/>
  <c r="N207" i="15"/>
  <c r="M212" i="15"/>
  <c r="M223" i="14"/>
  <c r="M218" i="13"/>
  <c r="M225" i="12"/>
  <c r="N224" i="11"/>
  <c r="M224" i="10"/>
  <c r="M224" i="8"/>
  <c r="M222" i="7"/>
  <c r="N224" i="6"/>
  <c r="M225" i="6"/>
  <c r="N229" i="14"/>
  <c r="M237" i="9"/>
  <c r="N242" i="14"/>
  <c r="N242" i="9"/>
  <c r="M242" i="9"/>
  <c r="N246" i="2"/>
  <c r="M246" i="2"/>
  <c r="N264" i="12"/>
  <c r="M264" i="12"/>
  <c r="M269" i="8"/>
  <c r="M269" i="6"/>
  <c r="M270" i="16"/>
  <c r="M262" i="15"/>
  <c r="M281" i="13"/>
  <c r="M274" i="10"/>
  <c r="N281" i="2"/>
  <c r="N292" i="11"/>
  <c r="N288" i="8"/>
  <c r="N288" i="7"/>
  <c r="N284" i="2"/>
  <c r="N295" i="10"/>
  <c r="N303" i="8"/>
  <c r="M26" i="15"/>
  <c r="M22" i="13"/>
  <c r="M39" i="9"/>
  <c r="M67" i="12"/>
  <c r="M70" i="2"/>
  <c r="M77" i="12"/>
  <c r="M127" i="8"/>
  <c r="M152" i="12"/>
  <c r="M160" i="10"/>
  <c r="M152" i="7"/>
  <c r="M160" i="2"/>
  <c r="M152" i="16"/>
  <c r="M163" i="13"/>
  <c r="M167" i="12"/>
  <c r="M171" i="11"/>
  <c r="M163" i="10"/>
  <c r="M171" i="8"/>
  <c r="M163" i="2"/>
  <c r="M167" i="16"/>
  <c r="M173" i="12"/>
  <c r="M182" i="2"/>
  <c r="M187" i="14"/>
  <c r="M191" i="11"/>
  <c r="M206" i="14"/>
  <c r="N235" i="10"/>
  <c r="M235" i="10"/>
  <c r="M231" i="9"/>
  <c r="M232" i="8"/>
  <c r="N240" i="9"/>
  <c r="M240" i="9"/>
  <c r="N244" i="8"/>
  <c r="M244" i="8"/>
  <c r="M241" i="7"/>
  <c r="M245" i="6"/>
  <c r="M248" i="16"/>
  <c r="N259" i="12"/>
  <c r="M255" i="11"/>
  <c r="N251" i="10"/>
  <c r="N251" i="6"/>
  <c r="N255" i="6"/>
  <c r="N266" i="12"/>
  <c r="M266" i="12"/>
  <c r="M266" i="11"/>
  <c r="M266" i="9"/>
  <c r="M270" i="9"/>
  <c r="N263" i="6"/>
  <c r="M267" i="2"/>
  <c r="N274" i="14"/>
  <c r="N279" i="8"/>
  <c r="N297" i="6"/>
  <c r="M297" i="6"/>
  <c r="N308" i="8"/>
  <c r="M119" i="15"/>
  <c r="M130" i="11"/>
  <c r="N138" i="10"/>
  <c r="M131" i="7"/>
  <c r="N132" i="6"/>
  <c r="N138" i="2"/>
  <c r="N130" i="16"/>
  <c r="M143" i="7"/>
  <c r="N147" i="7"/>
  <c r="M157" i="14"/>
  <c r="M157" i="13"/>
  <c r="M154" i="12"/>
  <c r="M157" i="11"/>
  <c r="M158" i="8"/>
  <c r="M153" i="7"/>
  <c r="M157" i="7"/>
  <c r="M158" i="7"/>
  <c r="M158" i="6"/>
  <c r="M154" i="16"/>
  <c r="M153" i="15"/>
  <c r="M168" i="14"/>
  <c r="M164" i="13"/>
  <c r="M168" i="13"/>
  <c r="M169" i="13"/>
  <c r="M169" i="12"/>
  <c r="M164" i="11"/>
  <c r="M168" i="10"/>
  <c r="M166" i="9"/>
  <c r="M168" i="7"/>
  <c r="M169" i="6"/>
  <c r="M164" i="2"/>
  <c r="M168" i="2"/>
  <c r="M169" i="2"/>
  <c r="M178" i="13"/>
  <c r="M175" i="12"/>
  <c r="M175" i="11"/>
  <c r="M179" i="11"/>
  <c r="M179" i="10"/>
  <c r="N180" i="6"/>
  <c r="N174" i="16"/>
  <c r="N178" i="16"/>
  <c r="M185" i="9"/>
  <c r="M186" i="7"/>
  <c r="M190" i="7"/>
  <c r="M185" i="16"/>
  <c r="M188" i="16"/>
  <c r="M192" i="16"/>
  <c r="M200" i="13"/>
  <c r="N204" i="13"/>
  <c r="M196" i="12"/>
  <c r="M195" i="8"/>
  <c r="M198" i="7"/>
  <c r="M203" i="7"/>
  <c r="M199" i="15"/>
  <c r="M204" i="15"/>
  <c r="M214" i="14"/>
  <c r="M210" i="13"/>
  <c r="M207" i="12"/>
  <c r="M211" i="11"/>
  <c r="M206" i="10"/>
  <c r="M210" i="10"/>
  <c r="M210" i="9"/>
  <c r="M206" i="16"/>
  <c r="M210" i="16"/>
  <c r="M226" i="13"/>
  <c r="N226" i="12"/>
  <c r="M226" i="11"/>
  <c r="N222" i="8"/>
  <c r="M218" i="16"/>
  <c r="M234" i="14"/>
  <c r="M228" i="12"/>
  <c r="M232" i="12"/>
  <c r="M233" i="12"/>
  <c r="M230" i="11"/>
  <c r="M234" i="11"/>
  <c r="M235" i="11"/>
  <c r="M231" i="10"/>
  <c r="M230" i="8"/>
  <c r="M231" i="8"/>
  <c r="M234" i="7"/>
  <c r="M228" i="15"/>
  <c r="M240" i="13"/>
  <c r="M243" i="13"/>
  <c r="M247" i="13"/>
  <c r="M248" i="13"/>
  <c r="M243" i="12"/>
  <c r="M247" i="12"/>
  <c r="M239" i="11"/>
  <c r="M243" i="11"/>
  <c r="M244" i="11"/>
  <c r="M240" i="10"/>
  <c r="M243" i="10"/>
  <c r="M248" i="10"/>
  <c r="M243" i="7"/>
  <c r="N240" i="16"/>
  <c r="M246" i="15"/>
  <c r="V251" i="14"/>
  <c r="M256" i="14"/>
  <c r="V251" i="13"/>
  <c r="M257" i="12"/>
  <c r="M252" i="11"/>
  <c r="M257" i="10"/>
  <c r="M252" i="9"/>
  <c r="M257" i="8"/>
  <c r="M252" i="7"/>
  <c r="M257" i="6"/>
  <c r="M252" i="2"/>
  <c r="M257" i="16"/>
  <c r="M267" i="13"/>
  <c r="V262" i="12"/>
  <c r="M268" i="12"/>
  <c r="M267" i="11"/>
  <c r="M268" i="11"/>
  <c r="M268" i="10"/>
  <c r="M263" i="9"/>
  <c r="M267" i="9"/>
  <c r="M268" i="9"/>
  <c r="N266" i="7"/>
  <c r="M267" i="7"/>
  <c r="N262" i="6"/>
  <c r="M263" i="6"/>
  <c r="N270" i="6"/>
  <c r="M264" i="16"/>
  <c r="M275" i="14"/>
  <c r="N273" i="12"/>
  <c r="M280" i="12"/>
  <c r="M272" i="11"/>
  <c r="M273" i="10"/>
  <c r="M272" i="16"/>
  <c r="M294" i="6"/>
  <c r="M298" i="6"/>
  <c r="M302" i="6"/>
  <c r="M303" i="16"/>
  <c r="M295" i="15"/>
  <c r="M299" i="15"/>
  <c r="N325" i="6"/>
  <c r="N321" i="16"/>
  <c r="M278" i="9"/>
  <c r="M278" i="7"/>
  <c r="M290" i="14"/>
  <c r="M290" i="12"/>
  <c r="M289" i="11"/>
  <c r="V284" i="10"/>
  <c r="M286" i="10"/>
  <c r="M289" i="10"/>
  <c r="M285" i="9"/>
  <c r="M285" i="8"/>
  <c r="M290" i="7"/>
  <c r="M290" i="2"/>
  <c r="M297" i="14"/>
  <c r="M297" i="12"/>
  <c r="M296" i="9"/>
  <c r="M300" i="9"/>
  <c r="M301" i="9"/>
  <c r="N296" i="6"/>
  <c r="M296" i="6"/>
  <c r="M300" i="2"/>
  <c r="M309" i="9"/>
  <c r="N321" i="6"/>
  <c r="N324" i="8"/>
  <c r="M276" i="16"/>
  <c r="M280" i="16"/>
  <c r="M276" i="15"/>
  <c r="M287" i="14"/>
  <c r="M287" i="12"/>
  <c r="M292" i="10"/>
  <c r="M284" i="9"/>
  <c r="M288" i="9"/>
  <c r="M288" i="8"/>
  <c r="M291" i="8"/>
  <c r="M284" i="7"/>
  <c r="M283" i="16"/>
  <c r="M287" i="16"/>
  <c r="M292" i="16"/>
  <c r="M302" i="11"/>
  <c r="M294" i="10"/>
  <c r="M298" i="10"/>
  <c r="M302" i="10"/>
  <c r="M295" i="9"/>
  <c r="M294" i="8"/>
  <c r="M298" i="8"/>
  <c r="M299" i="8"/>
  <c r="M302" i="8"/>
  <c r="M303" i="8"/>
  <c r="M295" i="7"/>
  <c r="N303" i="6"/>
  <c r="M298" i="16"/>
  <c r="M294" i="15"/>
  <c r="M311" i="11"/>
  <c r="M314" i="11"/>
  <c r="M314" i="10"/>
  <c r="M306" i="9"/>
  <c r="M310" i="9"/>
  <c r="M311" i="9"/>
  <c r="M307" i="7"/>
  <c r="M313" i="16"/>
  <c r="M319" i="14"/>
  <c r="M323" i="14"/>
  <c r="M320" i="12"/>
  <c r="M323" i="12"/>
  <c r="M321" i="9"/>
  <c r="M317" i="8"/>
  <c r="N325" i="8"/>
  <c r="N317" i="7"/>
  <c r="N323" i="6"/>
  <c r="M316" i="16"/>
  <c r="M320" i="16"/>
  <c r="M328" i="14"/>
  <c r="M329" i="10"/>
  <c r="N332" i="10"/>
  <c r="M328" i="6"/>
  <c r="M334" i="2"/>
  <c r="M341" i="14"/>
  <c r="M346" i="14"/>
  <c r="M340" i="13"/>
  <c r="M345" i="13"/>
  <c r="M342" i="12"/>
  <c r="M345" i="12"/>
  <c r="M341" i="10"/>
  <c r="M341" i="8"/>
  <c r="N343" i="7"/>
  <c r="M344" i="7"/>
  <c r="M347" i="7"/>
  <c r="N318" i="2"/>
  <c r="N332" i="16"/>
  <c r="N335" i="10"/>
  <c r="N325" i="14"/>
  <c r="M324" i="8"/>
  <c r="M321" i="6"/>
  <c r="M323" i="2"/>
  <c r="M323" i="16"/>
  <c r="M335" i="14"/>
  <c r="M334" i="12"/>
  <c r="M328" i="8"/>
  <c r="M331" i="2"/>
  <c r="M327" i="16"/>
  <c r="M331" i="16"/>
  <c r="M338" i="2"/>
  <c r="N345" i="2"/>
  <c r="M341" i="16"/>
  <c r="M346" i="16"/>
  <c r="N340" i="2"/>
  <c r="N341" i="6"/>
  <c r="N344" i="7"/>
  <c r="N343" i="9"/>
  <c r="N340" i="10"/>
  <c r="N340" i="12"/>
  <c r="N340" i="14"/>
  <c r="N335" i="2"/>
  <c r="N331" i="6"/>
  <c r="N332" i="7"/>
  <c r="N333" i="8"/>
  <c r="N329" i="9"/>
  <c r="N330" i="10"/>
  <c r="N331" i="11"/>
  <c r="N329" i="14"/>
  <c r="N322" i="10"/>
  <c r="N343" i="14"/>
  <c r="M28" i="15"/>
  <c r="M20" i="11"/>
  <c r="M28" i="10"/>
  <c r="M25" i="8"/>
  <c r="M39" i="13"/>
  <c r="M36" i="12"/>
  <c r="M36" i="11"/>
  <c r="M30" i="8"/>
  <c r="M34" i="8"/>
  <c r="V31" i="7"/>
  <c r="M32" i="7"/>
  <c r="M33" i="16"/>
  <c r="M37" i="16"/>
  <c r="N48" i="14"/>
  <c r="M48" i="14"/>
  <c r="M50" i="13"/>
  <c r="M46" i="11"/>
  <c r="M50" i="11"/>
  <c r="M42" i="10"/>
  <c r="M47" i="10"/>
  <c r="M45" i="9"/>
  <c r="M49" i="9"/>
  <c r="N53" i="12"/>
  <c r="M53" i="12"/>
  <c r="M61" i="11"/>
  <c r="M53" i="10"/>
  <c r="V53" i="7"/>
  <c r="M54" i="7"/>
  <c r="M54" i="6"/>
  <c r="M55" i="6"/>
  <c r="M57" i="2"/>
  <c r="N55" i="16"/>
  <c r="M55" i="16"/>
  <c r="M71" i="10"/>
  <c r="M82" i="10"/>
  <c r="M82" i="9"/>
  <c r="V75" i="7"/>
  <c r="M76" i="7"/>
  <c r="M82" i="7"/>
  <c r="M75" i="6"/>
  <c r="M77" i="6"/>
  <c r="M79" i="2"/>
  <c r="M90" i="14"/>
  <c r="M92" i="14"/>
  <c r="V86" i="9"/>
  <c r="M91" i="9"/>
  <c r="M85" i="7"/>
  <c r="M86" i="7"/>
  <c r="M88" i="7"/>
  <c r="M89" i="7"/>
  <c r="M94" i="6"/>
  <c r="M87" i="2"/>
  <c r="M91" i="2"/>
  <c r="N116" i="13"/>
  <c r="M116" i="13"/>
  <c r="N138" i="14"/>
  <c r="M138" i="14"/>
  <c r="N130" i="2"/>
  <c r="M130" i="2"/>
  <c r="N134" i="16"/>
  <c r="M134" i="16"/>
  <c r="M130" i="15"/>
  <c r="N147" i="8"/>
  <c r="M147" i="8"/>
  <c r="N149" i="15"/>
  <c r="M149" i="15"/>
  <c r="M157" i="9"/>
  <c r="V152" i="15"/>
  <c r="N164" i="8"/>
  <c r="M164" i="8"/>
  <c r="N164" i="6"/>
  <c r="M164" i="6"/>
  <c r="N193" i="12"/>
  <c r="M193" i="12"/>
  <c r="N195" i="6"/>
  <c r="M195" i="6"/>
  <c r="N213" i="6"/>
  <c r="M213" i="6"/>
  <c r="M34" i="14"/>
  <c r="M39" i="11"/>
  <c r="M32" i="6"/>
  <c r="M60" i="12"/>
  <c r="M97" i="13"/>
  <c r="N136" i="9"/>
  <c r="M136" i="9"/>
  <c r="N147" i="16"/>
  <c r="M147" i="16"/>
  <c r="N182" i="9"/>
  <c r="M182" i="9"/>
  <c r="N36" i="15"/>
  <c r="M36" i="15"/>
  <c r="N54" i="16"/>
  <c r="M54" i="16"/>
  <c r="N105" i="14"/>
  <c r="M105" i="14"/>
  <c r="N125" i="12"/>
  <c r="M125" i="12"/>
  <c r="N129" i="2"/>
  <c r="M129" i="2"/>
  <c r="N133" i="2"/>
  <c r="M133" i="2"/>
  <c r="N160" i="7"/>
  <c r="M160" i="7"/>
  <c r="N163" i="8"/>
  <c r="M163" i="8"/>
  <c r="N167" i="7"/>
  <c r="M167" i="7"/>
  <c r="M20" i="8"/>
  <c r="M28" i="8"/>
  <c r="M23" i="2"/>
  <c r="M39" i="12"/>
  <c r="M31" i="11"/>
  <c r="M35" i="7"/>
  <c r="N31" i="16"/>
  <c r="M31" i="16"/>
  <c r="N35" i="15"/>
  <c r="M35" i="15"/>
  <c r="M58" i="9"/>
  <c r="M55" i="8"/>
  <c r="N53" i="16"/>
  <c r="M53" i="16"/>
  <c r="N61" i="15"/>
  <c r="M61" i="15"/>
  <c r="V64" i="9"/>
  <c r="N69" i="9"/>
  <c r="M69" i="9"/>
  <c r="N93" i="2"/>
  <c r="M93" i="2"/>
  <c r="M86" i="15"/>
  <c r="V97" i="15"/>
  <c r="N116" i="2"/>
  <c r="M116" i="2"/>
  <c r="M27" i="13"/>
  <c r="M21" i="11"/>
  <c r="M26" i="10"/>
  <c r="M30" i="16"/>
  <c r="M34" i="16"/>
  <c r="M38" i="16"/>
  <c r="M34" i="15"/>
  <c r="M39" i="15"/>
  <c r="M42" i="14"/>
  <c r="M46" i="14"/>
  <c r="N46" i="9"/>
  <c r="M46" i="9"/>
  <c r="M42" i="8"/>
  <c r="M43" i="8"/>
  <c r="M47" i="8"/>
  <c r="M44" i="6"/>
  <c r="M48" i="6"/>
  <c r="M49" i="6"/>
  <c r="M43" i="2"/>
  <c r="M47" i="2"/>
  <c r="M41" i="16"/>
  <c r="M45" i="16"/>
  <c r="M49" i="16"/>
  <c r="M55" i="14"/>
  <c r="M56" i="13"/>
  <c r="M54" i="12"/>
  <c r="M59" i="12"/>
  <c r="M59" i="11"/>
  <c r="M52" i="16"/>
  <c r="M56" i="16"/>
  <c r="M69" i="14"/>
  <c r="M64" i="13"/>
  <c r="M64" i="12"/>
  <c r="M71" i="12"/>
  <c r="M68" i="11"/>
  <c r="M65" i="10"/>
  <c r="M68" i="9"/>
  <c r="M72" i="9"/>
  <c r="V64" i="8"/>
  <c r="M72" i="7"/>
  <c r="M63" i="6"/>
  <c r="M64" i="6"/>
  <c r="M65" i="6"/>
  <c r="M67" i="6"/>
  <c r="M68" i="2"/>
  <c r="M65" i="16"/>
  <c r="M68" i="15"/>
  <c r="M75" i="11"/>
  <c r="M78" i="11"/>
  <c r="M82" i="11"/>
  <c r="M83" i="9"/>
  <c r="M83" i="7"/>
  <c r="V75" i="6"/>
  <c r="M80" i="6"/>
  <c r="M75" i="16"/>
  <c r="M83" i="15"/>
  <c r="M86" i="12"/>
  <c r="M87" i="12"/>
  <c r="N91" i="12"/>
  <c r="M91" i="12"/>
  <c r="V86" i="10"/>
  <c r="M91" i="10"/>
  <c r="M92" i="2"/>
  <c r="M103" i="14"/>
  <c r="V108" i="10"/>
  <c r="N115" i="6"/>
  <c r="M115" i="6"/>
  <c r="N135" i="16"/>
  <c r="M135" i="16"/>
  <c r="M154" i="10"/>
  <c r="N165" i="8"/>
  <c r="M165" i="8"/>
  <c r="M20" i="13"/>
  <c r="V20" i="12"/>
  <c r="M22" i="11"/>
  <c r="M24" i="10"/>
  <c r="M27" i="9"/>
  <c r="M22" i="8"/>
  <c r="M27" i="7"/>
  <c r="M28" i="7"/>
  <c r="V20" i="2"/>
  <c r="M22" i="2"/>
  <c r="M25" i="2"/>
  <c r="M21" i="16"/>
  <c r="M33" i="14"/>
  <c r="M36" i="14"/>
  <c r="M34" i="13"/>
  <c r="M37" i="12"/>
  <c r="M31" i="9"/>
  <c r="M34" i="9"/>
  <c r="M38" i="9"/>
  <c r="M31" i="6"/>
  <c r="M44" i="14"/>
  <c r="M49" i="14"/>
  <c r="M50" i="14"/>
  <c r="V42" i="13"/>
  <c r="M43" i="13"/>
  <c r="M47" i="13"/>
  <c r="M41" i="12"/>
  <c r="M45" i="12"/>
  <c r="M46" i="12"/>
  <c r="M49" i="12"/>
  <c r="M43" i="11"/>
  <c r="M47" i="9"/>
  <c r="M48" i="9"/>
  <c r="V42" i="8"/>
  <c r="M49" i="8"/>
  <c r="M50" i="8"/>
  <c r="V42" i="7"/>
  <c r="M43" i="7"/>
  <c r="M46" i="2"/>
  <c r="M49" i="2"/>
  <c r="M48" i="16"/>
  <c r="M42" i="15"/>
  <c r="M61" i="13"/>
  <c r="M57" i="11"/>
  <c r="M58" i="10"/>
  <c r="M57" i="9"/>
  <c r="M54" i="8"/>
  <c r="V53" i="6"/>
  <c r="M61" i="2"/>
  <c r="M65" i="13"/>
  <c r="M69" i="13"/>
  <c r="M70" i="13"/>
  <c r="M66" i="12"/>
  <c r="M65" i="11"/>
  <c r="M67" i="10"/>
  <c r="M72" i="8"/>
  <c r="M71" i="6"/>
  <c r="M68" i="16"/>
  <c r="M65" i="15"/>
  <c r="M81" i="12"/>
  <c r="M76" i="11"/>
  <c r="M80" i="11"/>
  <c r="M81" i="11"/>
  <c r="M80" i="9"/>
  <c r="M77" i="8"/>
  <c r="M80" i="8"/>
  <c r="M78" i="7"/>
  <c r="M81" i="6"/>
  <c r="M81" i="16"/>
  <c r="M88" i="14"/>
  <c r="M86" i="13"/>
  <c r="V86" i="12"/>
  <c r="M88" i="12"/>
  <c r="M86" i="11"/>
  <c r="M90" i="11"/>
  <c r="M90" i="10"/>
  <c r="M94" i="9"/>
  <c r="M89" i="8"/>
  <c r="M93" i="7"/>
  <c r="M90" i="2"/>
  <c r="M85" i="15"/>
  <c r="M89" i="15"/>
  <c r="M92" i="15"/>
  <c r="M93" i="15"/>
  <c r="M98" i="14"/>
  <c r="M100" i="13"/>
  <c r="M103" i="13"/>
  <c r="M104" i="13"/>
  <c r="M101" i="12"/>
  <c r="M105" i="10"/>
  <c r="M103" i="9"/>
  <c r="V97" i="8"/>
  <c r="M105" i="16"/>
  <c r="M96" i="15"/>
  <c r="M97" i="15"/>
  <c r="M114" i="13"/>
  <c r="M108" i="12"/>
  <c r="V108" i="11"/>
  <c r="M115" i="11"/>
  <c r="M107" i="10"/>
  <c r="M109" i="10"/>
  <c r="M110" i="10"/>
  <c r="M111" i="10"/>
  <c r="M113" i="9"/>
  <c r="M114" i="9"/>
  <c r="M107" i="7"/>
  <c r="M111" i="7"/>
  <c r="M115" i="7"/>
  <c r="M108" i="6"/>
  <c r="M110" i="2"/>
  <c r="M114" i="2"/>
  <c r="M108" i="16"/>
  <c r="V108" i="15"/>
  <c r="M118" i="14"/>
  <c r="M119" i="13"/>
  <c r="M122" i="13"/>
  <c r="M126" i="13"/>
  <c r="M119" i="12"/>
  <c r="V119" i="9"/>
  <c r="M120" i="9"/>
  <c r="M126" i="9"/>
  <c r="M121" i="8"/>
  <c r="M122" i="8"/>
  <c r="M123" i="7"/>
  <c r="N121" i="6"/>
  <c r="M121" i="6"/>
  <c r="M126" i="6"/>
  <c r="M124" i="15"/>
  <c r="M134" i="13"/>
  <c r="M137" i="13"/>
  <c r="M129" i="11"/>
  <c r="M132" i="11"/>
  <c r="M134" i="10"/>
  <c r="M138" i="10"/>
  <c r="M131" i="9"/>
  <c r="M135" i="9"/>
  <c r="M146" i="14"/>
  <c r="M142" i="13"/>
  <c r="M146" i="13"/>
  <c r="M142" i="12"/>
  <c r="M151" i="8"/>
  <c r="M155" i="8"/>
  <c r="M151" i="6"/>
  <c r="M155" i="6"/>
  <c r="M156" i="6"/>
  <c r="M153" i="2"/>
  <c r="M155" i="16"/>
  <c r="M158" i="16"/>
  <c r="M156" i="15"/>
  <c r="M157" i="15"/>
  <c r="M169" i="14"/>
  <c r="M170" i="14"/>
  <c r="M168" i="11"/>
  <c r="M165" i="10"/>
  <c r="N163" i="6"/>
  <c r="M163" i="6"/>
  <c r="N171" i="2"/>
  <c r="M171" i="2"/>
  <c r="M163" i="16"/>
  <c r="M173" i="14"/>
  <c r="M177" i="13"/>
  <c r="M180" i="12"/>
  <c r="N178" i="2"/>
  <c r="M178" i="2"/>
  <c r="N184" i="9"/>
  <c r="M184" i="9"/>
  <c r="N204" i="11"/>
  <c r="M204" i="11"/>
  <c r="N275" i="8"/>
  <c r="M275" i="8"/>
  <c r="N275" i="6"/>
  <c r="M275" i="6"/>
  <c r="N275" i="16"/>
  <c r="M275" i="16"/>
  <c r="M93" i="12"/>
  <c r="M85" i="11"/>
  <c r="M93" i="11"/>
  <c r="M89" i="10"/>
  <c r="M88" i="2"/>
  <c r="M96" i="14"/>
  <c r="M102" i="13"/>
  <c r="M100" i="12"/>
  <c r="V97" i="11"/>
  <c r="M103" i="11"/>
  <c r="M104" i="11"/>
  <c r="M100" i="10"/>
  <c r="M97" i="9"/>
  <c r="M101" i="8"/>
  <c r="M101" i="6"/>
  <c r="M105" i="6"/>
  <c r="V97" i="16"/>
  <c r="M109" i="14"/>
  <c r="M114" i="12"/>
  <c r="M115" i="12"/>
  <c r="M108" i="11"/>
  <c r="M112" i="11"/>
  <c r="M113" i="11"/>
  <c r="M111" i="9"/>
  <c r="M110" i="7"/>
  <c r="M114" i="16"/>
  <c r="M115" i="16"/>
  <c r="M116" i="16"/>
  <c r="M108" i="15"/>
  <c r="M112" i="15"/>
  <c r="M113" i="15"/>
  <c r="M121" i="13"/>
  <c r="M118" i="12"/>
  <c r="M122" i="12"/>
  <c r="M120" i="11"/>
  <c r="M125" i="10"/>
  <c r="M123" i="9"/>
  <c r="M126" i="8"/>
  <c r="M122" i="7"/>
  <c r="M120" i="6"/>
  <c r="N136" i="13"/>
  <c r="M136" i="13"/>
  <c r="M133" i="10"/>
  <c r="M137" i="10"/>
  <c r="M130" i="9"/>
  <c r="N138" i="8"/>
  <c r="M138" i="8"/>
  <c r="V130" i="2"/>
  <c r="M135" i="2"/>
  <c r="M129" i="15"/>
  <c r="M131" i="15"/>
  <c r="M132" i="15"/>
  <c r="M141" i="14"/>
  <c r="M149" i="14"/>
  <c r="M149" i="13"/>
  <c r="N145" i="7"/>
  <c r="M145" i="7"/>
  <c r="M149" i="7"/>
  <c r="M144" i="6"/>
  <c r="M144" i="16"/>
  <c r="M145" i="15"/>
  <c r="V152" i="11"/>
  <c r="M153" i="11"/>
  <c r="M159" i="11"/>
  <c r="M152" i="10"/>
  <c r="M153" i="10"/>
  <c r="N154" i="8"/>
  <c r="M154" i="8"/>
  <c r="N211" i="2"/>
  <c r="M211" i="2"/>
  <c r="N220" i="6"/>
  <c r="M220" i="6"/>
  <c r="N274" i="16"/>
  <c r="M274" i="16"/>
  <c r="M98" i="11"/>
  <c r="M102" i="11"/>
  <c r="M99" i="10"/>
  <c r="M100" i="9"/>
  <c r="M100" i="8"/>
  <c r="V97" i="7"/>
  <c r="M99" i="7"/>
  <c r="M100" i="6"/>
  <c r="M104" i="6"/>
  <c r="M116" i="14"/>
  <c r="M113" i="12"/>
  <c r="M107" i="11"/>
  <c r="M114" i="10"/>
  <c r="M110" i="9"/>
  <c r="M116" i="6"/>
  <c r="M113" i="16"/>
  <c r="M111" i="15"/>
  <c r="M120" i="13"/>
  <c r="M124" i="13"/>
  <c r="M119" i="6"/>
  <c r="N127" i="2"/>
  <c r="M127" i="2"/>
  <c r="M121" i="15"/>
  <c r="M129" i="14"/>
  <c r="M131" i="13"/>
  <c r="M135" i="13"/>
  <c r="N137" i="9"/>
  <c r="M137" i="9"/>
  <c r="M137" i="8"/>
  <c r="V130" i="6"/>
  <c r="M137" i="6"/>
  <c r="M140" i="14"/>
  <c r="M149" i="11"/>
  <c r="M147" i="10"/>
  <c r="M148" i="8"/>
  <c r="M148" i="16"/>
  <c r="M153" i="13"/>
  <c r="M159" i="10"/>
  <c r="M155" i="9"/>
  <c r="N153" i="8"/>
  <c r="M153" i="8"/>
  <c r="M171" i="13"/>
  <c r="M165" i="11"/>
  <c r="V163" i="9"/>
  <c r="M164" i="9"/>
  <c r="M165" i="6"/>
  <c r="M170" i="6"/>
  <c r="M168" i="15"/>
  <c r="V185" i="10"/>
  <c r="N191" i="7"/>
  <c r="M191" i="7"/>
  <c r="V196" i="12"/>
  <c r="N273" i="16"/>
  <c r="M273" i="16"/>
  <c r="M123" i="11"/>
  <c r="M126" i="11"/>
  <c r="M120" i="10"/>
  <c r="V119" i="8"/>
  <c r="M124" i="8"/>
  <c r="M127" i="7"/>
  <c r="M127" i="6"/>
  <c r="M120" i="16"/>
  <c r="M124" i="16"/>
  <c r="M123" i="15"/>
  <c r="M135" i="14"/>
  <c r="M132" i="13"/>
  <c r="M136" i="11"/>
  <c r="M131" i="10"/>
  <c r="M136" i="10"/>
  <c r="M132" i="9"/>
  <c r="M135" i="8"/>
  <c r="M132" i="7"/>
  <c r="M135" i="7"/>
  <c r="M133" i="6"/>
  <c r="M136" i="2"/>
  <c r="M136" i="15"/>
  <c r="V141" i="14"/>
  <c r="M143" i="14"/>
  <c r="M147" i="14"/>
  <c r="M148" i="14"/>
  <c r="M143" i="12"/>
  <c r="M148" i="12"/>
  <c r="M144" i="10"/>
  <c r="M145" i="9"/>
  <c r="M141" i="8"/>
  <c r="M144" i="8"/>
  <c r="M145" i="8"/>
  <c r="M146" i="7"/>
  <c r="M147" i="7"/>
  <c r="M152" i="14"/>
  <c r="M156" i="13"/>
  <c r="M153" i="12"/>
  <c r="M160" i="11"/>
  <c r="V152" i="10"/>
  <c r="M157" i="10"/>
  <c r="M160" i="9"/>
  <c r="M156" i="2"/>
  <c r="M153" i="16"/>
  <c r="M163" i="14"/>
  <c r="M164" i="14"/>
  <c r="M171" i="14"/>
  <c r="M167" i="13"/>
  <c r="M164" i="12"/>
  <c r="M167" i="11"/>
  <c r="M170" i="11"/>
  <c r="M164" i="10"/>
  <c r="V163" i="8"/>
  <c r="M171" i="7"/>
  <c r="M167" i="15"/>
  <c r="M179" i="14"/>
  <c r="M179" i="13"/>
  <c r="M180" i="13"/>
  <c r="M182" i="11"/>
  <c r="M175" i="7"/>
  <c r="M179" i="7"/>
  <c r="M176" i="2"/>
  <c r="M173" i="15"/>
  <c r="M188" i="14"/>
  <c r="M191" i="14"/>
  <c r="M192" i="14"/>
  <c r="M187" i="12"/>
  <c r="M185" i="11"/>
  <c r="M189" i="11"/>
  <c r="M189" i="10"/>
  <c r="M190" i="10"/>
  <c r="M188" i="9"/>
  <c r="M185" i="8"/>
  <c r="M188" i="8"/>
  <c r="M192" i="8"/>
  <c r="V185" i="6"/>
  <c r="M189" i="16"/>
  <c r="M193" i="16"/>
  <c r="M186" i="15"/>
  <c r="M204" i="13"/>
  <c r="M195" i="12"/>
  <c r="M197" i="12"/>
  <c r="M201" i="12"/>
  <c r="M198" i="11"/>
  <c r="M199" i="9"/>
  <c r="V196" i="8"/>
  <c r="M198" i="8"/>
  <c r="M202" i="8"/>
  <c r="M204" i="8"/>
  <c r="M199" i="7"/>
  <c r="M200" i="2"/>
  <c r="M203" i="2"/>
  <c r="M196" i="16"/>
  <c r="M200" i="16"/>
  <c r="M200" i="15"/>
  <c r="M202" i="15"/>
  <c r="M215" i="13"/>
  <c r="V207" i="12"/>
  <c r="M215" i="11"/>
  <c r="M208" i="10"/>
  <c r="M215" i="10"/>
  <c r="M211" i="9"/>
  <c r="M215" i="9"/>
  <c r="M211" i="7"/>
  <c r="M208" i="6"/>
  <c r="V207" i="16"/>
  <c r="M215" i="15"/>
  <c r="M218" i="14"/>
  <c r="M217" i="13"/>
  <c r="M221" i="13"/>
  <c r="M219" i="12"/>
  <c r="M224" i="9"/>
  <c r="N219" i="6"/>
  <c r="M219" i="6"/>
  <c r="M223" i="2"/>
  <c r="M235" i="8"/>
  <c r="M248" i="14"/>
  <c r="N248" i="12"/>
  <c r="M248" i="12"/>
  <c r="M247" i="7"/>
  <c r="M247" i="6"/>
  <c r="M239" i="2"/>
  <c r="M243" i="2"/>
  <c r="M261" i="16"/>
  <c r="M265" i="16"/>
  <c r="M269" i="16"/>
  <c r="M265" i="15"/>
  <c r="M273" i="14"/>
  <c r="M274" i="14"/>
  <c r="M277" i="13"/>
  <c r="M278" i="11"/>
  <c r="N274" i="8"/>
  <c r="M274" i="8"/>
  <c r="N274" i="6"/>
  <c r="M274" i="6"/>
  <c r="M286" i="14"/>
  <c r="M286" i="12"/>
  <c r="N290" i="8"/>
  <c r="M290" i="8"/>
  <c r="V196" i="13"/>
  <c r="V207" i="13"/>
  <c r="V207" i="2"/>
  <c r="N218" i="6"/>
  <c r="M218" i="6"/>
  <c r="N222" i="2"/>
  <c r="M222" i="2"/>
  <c r="N273" i="6"/>
  <c r="M273" i="6"/>
  <c r="N285" i="14"/>
  <c r="M285" i="14"/>
  <c r="M285" i="12"/>
  <c r="M176" i="10"/>
  <c r="M181" i="10"/>
  <c r="M177" i="9"/>
  <c r="M177" i="8"/>
  <c r="M178" i="7"/>
  <c r="M174" i="6"/>
  <c r="M177" i="6"/>
  <c r="M178" i="6"/>
  <c r="M179" i="2"/>
  <c r="M180" i="2"/>
  <c r="M186" i="14"/>
  <c r="M193" i="14"/>
  <c r="M189" i="12"/>
  <c r="M186" i="11"/>
  <c r="M190" i="11"/>
  <c r="M193" i="10"/>
  <c r="M186" i="9"/>
  <c r="M190" i="9"/>
  <c r="M187" i="7"/>
  <c r="M188" i="6"/>
  <c r="M185" i="15"/>
  <c r="M189" i="15"/>
  <c r="M201" i="14"/>
  <c r="M204" i="14"/>
  <c r="M202" i="10"/>
  <c r="V196" i="9"/>
  <c r="M197" i="6"/>
  <c r="M201" i="6"/>
  <c r="M197" i="16"/>
  <c r="M201" i="16"/>
  <c r="V207" i="14"/>
  <c r="M209" i="14"/>
  <c r="M215" i="14"/>
  <c r="M207" i="13"/>
  <c r="M213" i="13"/>
  <c r="M214" i="12"/>
  <c r="M206" i="11"/>
  <c r="M214" i="10"/>
  <c r="M206" i="8"/>
  <c r="M210" i="8"/>
  <c r="M211" i="8"/>
  <c r="M208" i="7"/>
  <c r="M210" i="6"/>
  <c r="M214" i="16"/>
  <c r="M215" i="16"/>
  <c r="M210" i="15"/>
  <c r="M224" i="14"/>
  <c r="M217" i="12"/>
  <c r="M217" i="11"/>
  <c r="M221" i="11"/>
  <c r="M225" i="11"/>
  <c r="M222" i="10"/>
  <c r="M225" i="10"/>
  <c r="M217" i="6"/>
  <c r="M221" i="6"/>
  <c r="M217" i="16"/>
  <c r="M221" i="16"/>
  <c r="M226" i="15"/>
  <c r="M229" i="9"/>
  <c r="M233" i="7"/>
  <c r="V229" i="6"/>
  <c r="M234" i="6"/>
  <c r="V229" i="2"/>
  <c r="M230" i="2"/>
  <c r="M236" i="2"/>
  <c r="M228" i="16"/>
  <c r="M232" i="16"/>
  <c r="M272" i="6"/>
  <c r="M276" i="6"/>
  <c r="M280" i="6"/>
  <c r="N288" i="14"/>
  <c r="M288" i="14"/>
  <c r="M288" i="12"/>
  <c r="N292" i="7"/>
  <c r="M292" i="7"/>
  <c r="M220" i="12"/>
  <c r="M224" i="12"/>
  <c r="M222" i="11"/>
  <c r="M219" i="10"/>
  <c r="M223" i="10"/>
  <c r="M217" i="8"/>
  <c r="M221" i="8"/>
  <c r="V218" i="7"/>
  <c r="M219" i="7"/>
  <c r="M221" i="15"/>
  <c r="M237" i="13"/>
  <c r="M229" i="12"/>
  <c r="M231" i="11"/>
  <c r="M228" i="10"/>
  <c r="M232" i="10"/>
  <c r="M234" i="9"/>
  <c r="M236" i="8"/>
  <c r="M237" i="2"/>
  <c r="M243" i="14"/>
  <c r="M241" i="11"/>
  <c r="M246" i="11"/>
  <c r="M245" i="10"/>
  <c r="M255" i="12"/>
  <c r="M251" i="11"/>
  <c r="M270" i="12"/>
  <c r="M262" i="11"/>
  <c r="M270" i="11"/>
  <c r="M266" i="10"/>
  <c r="M262" i="9"/>
  <c r="M265" i="6"/>
  <c r="M262" i="16"/>
  <c r="M272" i="8"/>
  <c r="M276" i="8"/>
  <c r="V284" i="14"/>
  <c r="M289" i="14"/>
  <c r="V284" i="13"/>
  <c r="M289" i="13"/>
  <c r="M283" i="10"/>
  <c r="M291" i="10"/>
  <c r="M283" i="8"/>
  <c r="M287" i="8"/>
  <c r="M301" i="10"/>
  <c r="N301" i="8"/>
  <c r="M303" i="6"/>
  <c r="N299" i="2"/>
  <c r="N296" i="16"/>
  <c r="M297" i="16"/>
  <c r="M301" i="15"/>
  <c r="M313" i="12"/>
  <c r="N314" i="9"/>
  <c r="M311" i="7"/>
  <c r="M307" i="6"/>
  <c r="M308" i="16"/>
  <c r="N311" i="16"/>
  <c r="N318" i="14"/>
  <c r="M323" i="13"/>
  <c r="M319" i="12"/>
  <c r="M327" i="14"/>
  <c r="N336" i="16"/>
  <c r="M340" i="14"/>
  <c r="M346" i="6"/>
  <c r="N254" i="13"/>
  <c r="N234" i="16"/>
  <c r="M292" i="14"/>
  <c r="M284" i="13"/>
  <c r="M290" i="10"/>
  <c r="M289" i="2"/>
  <c r="M306" i="14"/>
  <c r="M308" i="12"/>
  <c r="M305" i="8"/>
  <c r="M325" i="11"/>
  <c r="M330" i="14"/>
  <c r="N334" i="14"/>
  <c r="M345" i="6"/>
  <c r="M341" i="15"/>
  <c r="N341" i="15"/>
  <c r="M222" i="12"/>
  <c r="M224" i="11"/>
  <c r="M220" i="10"/>
  <c r="M224" i="6"/>
  <c r="V218" i="2"/>
  <c r="M219" i="2"/>
  <c r="M219" i="16"/>
  <c r="M220" i="16"/>
  <c r="M222" i="15"/>
  <c r="M223" i="15"/>
  <c r="M237" i="14"/>
  <c r="M234" i="12"/>
  <c r="M229" i="11"/>
  <c r="M236" i="11"/>
  <c r="M236" i="6"/>
  <c r="M237" i="6"/>
  <c r="M230" i="16"/>
  <c r="M234" i="16"/>
  <c r="M229" i="15"/>
  <c r="M246" i="12"/>
  <c r="M247" i="11"/>
  <c r="M248" i="9"/>
  <c r="V240" i="7"/>
  <c r="M242" i="7"/>
  <c r="M245" i="7"/>
  <c r="M241" i="6"/>
  <c r="M241" i="2"/>
  <c r="M240" i="16"/>
  <c r="M247" i="16"/>
  <c r="M240" i="15"/>
  <c r="M255" i="13"/>
  <c r="M259" i="13"/>
  <c r="M259" i="11"/>
  <c r="M255" i="9"/>
  <c r="M266" i="7"/>
  <c r="M262" i="6"/>
  <c r="M270" i="6"/>
  <c r="N263" i="16"/>
  <c r="M263" i="16"/>
  <c r="M268" i="15"/>
  <c r="M281" i="11"/>
  <c r="M273" i="8"/>
  <c r="M299" i="14"/>
  <c r="M303" i="13"/>
  <c r="M299" i="12"/>
  <c r="M299" i="11"/>
  <c r="M299" i="10"/>
  <c r="N297" i="16"/>
  <c r="N323" i="13"/>
  <c r="N336" i="14"/>
  <c r="N345" i="11"/>
  <c r="N186" i="15"/>
  <c r="M289" i="7"/>
  <c r="M291" i="16"/>
  <c r="M287" i="15"/>
  <c r="N296" i="14"/>
  <c r="M300" i="14"/>
  <c r="M300" i="13"/>
  <c r="M296" i="11"/>
  <c r="M295" i="8"/>
  <c r="M294" i="16"/>
  <c r="M302" i="16"/>
  <c r="M311" i="14"/>
  <c r="M307" i="13"/>
  <c r="M305" i="12"/>
  <c r="M309" i="12"/>
  <c r="M306" i="11"/>
  <c r="M310" i="11"/>
  <c r="M307" i="9"/>
  <c r="M310" i="8"/>
  <c r="N311" i="8"/>
  <c r="N312" i="8"/>
  <c r="M308" i="7"/>
  <c r="N313" i="2"/>
  <c r="M305" i="16"/>
  <c r="M316" i="14"/>
  <c r="M320" i="14"/>
  <c r="M324" i="14"/>
  <c r="N316" i="13"/>
  <c r="M316" i="12"/>
  <c r="M324" i="12"/>
  <c r="M317" i="10"/>
  <c r="N321" i="10"/>
  <c r="N319" i="7"/>
  <c r="M316" i="6"/>
  <c r="M320" i="6"/>
  <c r="M322" i="2"/>
  <c r="M331" i="13"/>
  <c r="M327" i="12"/>
  <c r="M331" i="12"/>
  <c r="N328" i="10"/>
  <c r="M334" i="8"/>
  <c r="M333" i="2"/>
  <c r="M329" i="16"/>
  <c r="M333" i="16"/>
  <c r="M346" i="12"/>
  <c r="M342" i="11"/>
  <c r="M342" i="10"/>
  <c r="M340" i="9"/>
  <c r="M346" i="9"/>
  <c r="M342" i="8"/>
  <c r="M340" i="7"/>
  <c r="M344" i="6"/>
  <c r="M346" i="2"/>
  <c r="M338" i="16"/>
  <c r="M342" i="16"/>
  <c r="M342" i="15"/>
  <c r="N341" i="12"/>
  <c r="N336" i="2"/>
  <c r="N333" i="11"/>
  <c r="N320" i="14"/>
  <c r="N298" i="10"/>
  <c r="N298" i="14"/>
  <c r="N288" i="6"/>
  <c r="N273" i="8"/>
  <c r="N270" i="16"/>
  <c r="N263" i="9"/>
  <c r="N252" i="2"/>
  <c r="N78" i="12"/>
  <c r="M323" i="11"/>
  <c r="N321" i="7"/>
  <c r="N318" i="6"/>
  <c r="N316" i="2"/>
  <c r="M317" i="2"/>
  <c r="M325" i="2"/>
  <c r="M321" i="16"/>
  <c r="M321" i="15"/>
  <c r="M334" i="14"/>
  <c r="M334" i="13"/>
  <c r="M331" i="10"/>
  <c r="M333" i="7"/>
  <c r="M330" i="6"/>
  <c r="M328" i="2"/>
  <c r="M336" i="2"/>
  <c r="M332" i="16"/>
  <c r="M336" i="16"/>
  <c r="M332" i="15"/>
  <c r="M345" i="14"/>
  <c r="M341" i="12"/>
  <c r="M345" i="11"/>
  <c r="M343" i="7"/>
  <c r="M343" i="6"/>
  <c r="M345" i="16"/>
  <c r="M347" i="15"/>
  <c r="N342" i="7"/>
  <c r="N344" i="9"/>
  <c r="N344" i="12"/>
  <c r="N333" i="7"/>
  <c r="N336" i="10"/>
  <c r="N329" i="11"/>
  <c r="N329" i="13"/>
  <c r="N323" i="7"/>
  <c r="N319" i="14"/>
  <c r="N314" i="8"/>
  <c r="N305" i="8"/>
  <c r="N312" i="10"/>
  <c r="N306" i="11"/>
  <c r="N310" i="13"/>
  <c r="N297" i="2"/>
  <c r="N298" i="6"/>
  <c r="N297" i="10"/>
  <c r="N295" i="13"/>
  <c r="N291" i="16"/>
  <c r="N289" i="7"/>
  <c r="N288" i="9"/>
  <c r="N284" i="11"/>
  <c r="N288" i="13"/>
  <c r="N272" i="16"/>
  <c r="N280" i="8"/>
  <c r="N273" i="9"/>
  <c r="N277" i="11"/>
  <c r="N281" i="13"/>
  <c r="N275" i="14"/>
  <c r="N263" i="2"/>
  <c r="N261" i="8"/>
  <c r="N268" i="10"/>
  <c r="N262" i="11"/>
  <c r="N310" i="8"/>
  <c r="N313" i="10"/>
  <c r="N311" i="13"/>
  <c r="N305" i="14"/>
  <c r="N294" i="11"/>
  <c r="N296" i="12"/>
  <c r="N329" i="12"/>
  <c r="N319" i="12"/>
  <c r="N327" i="14"/>
  <c r="N323" i="10"/>
  <c r="N197" i="12"/>
  <c r="N310" i="16"/>
  <c r="N284" i="16"/>
  <c r="N284" i="10"/>
  <c r="N336" i="8"/>
  <c r="N233" i="16"/>
  <c r="N230" i="13"/>
  <c r="N343" i="12"/>
  <c r="M241" i="16"/>
  <c r="M245" i="16"/>
  <c r="M246" i="16"/>
  <c r="M242" i="15"/>
  <c r="M247" i="15"/>
  <c r="N257" i="13"/>
  <c r="M253" i="12"/>
  <c r="M253" i="10"/>
  <c r="N257" i="6"/>
  <c r="M253" i="2"/>
  <c r="N257" i="16"/>
  <c r="M250" i="15"/>
  <c r="M253" i="15"/>
  <c r="M268" i="13"/>
  <c r="M264" i="10"/>
  <c r="M269" i="10"/>
  <c r="M261" i="8"/>
  <c r="M265" i="8"/>
  <c r="M266" i="8"/>
  <c r="M263" i="7"/>
  <c r="M264" i="6"/>
  <c r="M278" i="13"/>
  <c r="M279" i="12"/>
  <c r="M280" i="10"/>
  <c r="M276" i="9"/>
  <c r="M277" i="8"/>
  <c r="M278" i="2"/>
  <c r="M290" i="13"/>
  <c r="M284" i="10"/>
  <c r="M285" i="10"/>
  <c r="M289" i="9"/>
  <c r="N284" i="8"/>
  <c r="M283" i="6"/>
  <c r="M287" i="6"/>
  <c r="M288" i="6"/>
  <c r="M291" i="6"/>
  <c r="M292" i="6"/>
  <c r="M284" i="2"/>
  <c r="M285" i="16"/>
  <c r="M286" i="16"/>
  <c r="N284" i="15"/>
  <c r="M288" i="15"/>
  <c r="M289" i="15"/>
  <c r="M298" i="14"/>
  <c r="M298" i="12"/>
  <c r="M299" i="9"/>
  <c r="M303" i="9"/>
  <c r="M300" i="7"/>
  <c r="M301" i="7"/>
  <c r="N301" i="6"/>
  <c r="N303" i="2"/>
  <c r="N299" i="16"/>
  <c r="M300" i="15"/>
  <c r="M309" i="14"/>
  <c r="M312" i="14"/>
  <c r="N308" i="13"/>
  <c r="M312" i="13"/>
  <c r="M311" i="12"/>
  <c r="M307" i="11"/>
  <c r="M312" i="10"/>
  <c r="M313" i="10"/>
  <c r="M306" i="8"/>
  <c r="M308" i="8"/>
  <c r="M311" i="8"/>
  <c r="M312" i="8"/>
  <c r="N313" i="7"/>
  <c r="M305" i="6"/>
  <c r="N310" i="2"/>
  <c r="N314" i="2"/>
  <c r="M306" i="16"/>
  <c r="M307" i="16"/>
  <c r="M311" i="15"/>
  <c r="M322" i="13"/>
  <c r="M325" i="13"/>
  <c r="M318" i="12"/>
  <c r="N321" i="12"/>
  <c r="M321" i="11"/>
  <c r="N318" i="10"/>
  <c r="M319" i="10"/>
  <c r="N316" i="9"/>
  <c r="M317" i="9"/>
  <c r="M320" i="9"/>
  <c r="M325" i="9"/>
  <c r="M316" i="8"/>
  <c r="M320" i="8"/>
  <c r="M321" i="8"/>
  <c r="M317" i="7"/>
  <c r="N325" i="7"/>
  <c r="M317" i="6"/>
  <c r="M324" i="16"/>
  <c r="M316" i="15"/>
  <c r="M331" i="14"/>
  <c r="N328" i="12"/>
  <c r="M333" i="11"/>
  <c r="M336" i="11"/>
  <c r="M330" i="10"/>
  <c r="N334" i="10"/>
  <c r="M328" i="9"/>
  <c r="M331" i="9"/>
  <c r="M336" i="9"/>
  <c r="M327" i="8"/>
  <c r="M331" i="8"/>
  <c r="M332" i="8"/>
  <c r="M336" i="8"/>
  <c r="M332" i="7"/>
  <c r="M329" i="6"/>
  <c r="M334" i="16"/>
  <c r="M327" i="15"/>
  <c r="M338" i="14"/>
  <c r="M339" i="14"/>
  <c r="M342" i="13"/>
  <c r="M346" i="13"/>
  <c r="M340" i="12"/>
  <c r="M343" i="11"/>
  <c r="M341" i="7"/>
  <c r="M345" i="7"/>
  <c r="M344" i="2"/>
  <c r="M347" i="2"/>
  <c r="M339" i="16"/>
  <c r="M343" i="15"/>
  <c r="M344" i="15"/>
  <c r="N338" i="16"/>
  <c r="N344" i="16"/>
  <c r="N344" i="14"/>
  <c r="N335" i="9"/>
  <c r="N336" i="12"/>
  <c r="N324" i="6"/>
  <c r="N324" i="10"/>
  <c r="N318" i="11"/>
  <c r="N345" i="7"/>
  <c r="N274" i="9"/>
  <c r="N344" i="8"/>
  <c r="N346" i="10"/>
  <c r="N243" i="8"/>
  <c r="N109" i="8"/>
  <c r="N287" i="10"/>
  <c r="N24" i="15"/>
  <c r="M24" i="15"/>
  <c r="M21" i="12"/>
  <c r="N21" i="12"/>
  <c r="M44" i="8"/>
  <c r="N44" i="8"/>
  <c r="M78" i="15"/>
  <c r="N78" i="15"/>
  <c r="N88" i="11"/>
  <c r="M88" i="11"/>
  <c r="M104" i="15"/>
  <c r="N104" i="15"/>
  <c r="N115" i="10"/>
  <c r="M115" i="10"/>
  <c r="N149" i="9"/>
  <c r="M149" i="9"/>
  <c r="N153" i="6"/>
  <c r="M153" i="6"/>
  <c r="M173" i="10"/>
  <c r="M188" i="11"/>
  <c r="N188" i="11"/>
  <c r="M272" i="7"/>
  <c r="N272" i="7"/>
  <c r="M276" i="7"/>
  <c r="N276" i="7"/>
  <c r="N284" i="6"/>
  <c r="M284" i="6"/>
  <c r="M19" i="13"/>
  <c r="N26" i="7"/>
  <c r="M26" i="7"/>
  <c r="V31" i="14"/>
  <c r="M35" i="10"/>
  <c r="M44" i="2"/>
  <c r="N44" i="2"/>
  <c r="N54" i="10"/>
  <c r="M54" i="10"/>
  <c r="M63" i="13"/>
  <c r="N69" i="2"/>
  <c r="M69" i="2"/>
  <c r="N92" i="9"/>
  <c r="M92" i="9"/>
  <c r="M96" i="13"/>
  <c r="N97" i="2"/>
  <c r="M97" i="2"/>
  <c r="M107" i="14"/>
  <c r="N124" i="14"/>
  <c r="M124" i="14"/>
  <c r="N125" i="8"/>
  <c r="M125" i="8"/>
  <c r="M129" i="8"/>
  <c r="M131" i="6"/>
  <c r="N131" i="6"/>
  <c r="M140" i="13"/>
  <c r="M143" i="13"/>
  <c r="N143" i="13"/>
  <c r="M148" i="9"/>
  <c r="N148" i="9"/>
  <c r="N149" i="2"/>
  <c r="M149" i="2"/>
  <c r="M140" i="16"/>
  <c r="M151" i="12"/>
  <c r="M167" i="14"/>
  <c r="N167" i="14"/>
  <c r="M162" i="10"/>
  <c r="N171" i="9"/>
  <c r="M171" i="9"/>
  <c r="M168" i="8"/>
  <c r="N168" i="8"/>
  <c r="N182" i="7"/>
  <c r="M182" i="7"/>
  <c r="M173" i="6"/>
  <c r="M184" i="13"/>
  <c r="M187" i="13"/>
  <c r="N187" i="13"/>
  <c r="M184" i="11"/>
  <c r="M186" i="10"/>
  <c r="N186" i="10"/>
  <c r="M203" i="12"/>
  <c r="N203" i="12"/>
  <c r="N200" i="11"/>
  <c r="M200" i="11"/>
  <c r="N195" i="10"/>
  <c r="M195" i="10"/>
  <c r="M197" i="9"/>
  <c r="N197" i="9"/>
  <c r="M214" i="13"/>
  <c r="N214" i="13"/>
  <c r="M213" i="11"/>
  <c r="N213" i="11"/>
  <c r="M211" i="10"/>
  <c r="N211" i="10"/>
  <c r="M206" i="6"/>
  <c r="N215" i="2"/>
  <c r="M215" i="2"/>
  <c r="M212" i="16"/>
  <c r="N212" i="16"/>
  <c r="N218" i="12"/>
  <c r="M218" i="12"/>
  <c r="M217" i="9"/>
  <c r="N226" i="7"/>
  <c r="M226" i="7"/>
  <c r="N224" i="16"/>
  <c r="M224" i="16"/>
  <c r="M228" i="11"/>
  <c r="M267" i="12"/>
  <c r="N267" i="12"/>
  <c r="N267" i="15"/>
  <c r="M267" i="15"/>
  <c r="M277" i="16"/>
  <c r="N277" i="16"/>
  <c r="N278" i="15"/>
  <c r="M278" i="15"/>
  <c r="N301" i="16"/>
  <c r="M301" i="16"/>
  <c r="N313" i="15"/>
  <c r="M313" i="15"/>
  <c r="N48" i="10"/>
  <c r="M48" i="10"/>
  <c r="M49" i="15"/>
  <c r="N49" i="15"/>
  <c r="N58" i="15"/>
  <c r="M58" i="15"/>
  <c r="N75" i="10"/>
  <c r="M75" i="10"/>
  <c r="N93" i="9"/>
  <c r="M93" i="9"/>
  <c r="M99" i="11"/>
  <c r="N99" i="11"/>
  <c r="N96" i="9"/>
  <c r="M96" i="9"/>
  <c r="M98" i="8"/>
  <c r="N98" i="8"/>
  <c r="M109" i="15"/>
  <c r="N109" i="15"/>
  <c r="N123" i="2"/>
  <c r="M123" i="2"/>
  <c r="N135" i="10"/>
  <c r="M135" i="10"/>
  <c r="N133" i="9"/>
  <c r="M133" i="9"/>
  <c r="M129" i="7"/>
  <c r="N138" i="6"/>
  <c r="M138" i="6"/>
  <c r="M148" i="13"/>
  <c r="N148" i="13"/>
  <c r="M146" i="15"/>
  <c r="N146" i="15"/>
  <c r="M151" i="14"/>
  <c r="M166" i="2"/>
  <c r="N166" i="2"/>
  <c r="M175" i="16"/>
  <c r="N175" i="16"/>
  <c r="M176" i="15"/>
  <c r="N176" i="15"/>
  <c r="M184" i="7"/>
  <c r="M186" i="6"/>
  <c r="N186" i="6"/>
  <c r="N213" i="16"/>
  <c r="M213" i="16"/>
  <c r="N319" i="16"/>
  <c r="M319" i="16"/>
  <c r="M23" i="10"/>
  <c r="N23" i="10"/>
  <c r="M19" i="16"/>
  <c r="M30" i="9"/>
  <c r="V42" i="14"/>
  <c r="M48" i="7"/>
  <c r="M41" i="2"/>
  <c r="M56" i="11"/>
  <c r="N56" i="11"/>
  <c r="N57" i="15"/>
  <c r="M57" i="15"/>
  <c r="M63" i="11"/>
  <c r="N67" i="16"/>
  <c r="M67" i="16"/>
  <c r="M25" i="13"/>
  <c r="N25" i="13"/>
  <c r="M27" i="12"/>
  <c r="N27" i="12"/>
  <c r="M24" i="9"/>
  <c r="V20" i="7"/>
  <c r="M30" i="6"/>
  <c r="V42" i="2"/>
  <c r="N59" i="6"/>
  <c r="M59" i="6"/>
  <c r="M74" i="9"/>
  <c r="M77" i="9"/>
  <c r="N77" i="9"/>
  <c r="N94" i="10"/>
  <c r="M94" i="10"/>
  <c r="N86" i="2"/>
  <c r="M86" i="2"/>
  <c r="M104" i="7"/>
  <c r="N104" i="7"/>
  <c r="M118" i="10"/>
  <c r="N127" i="9"/>
  <c r="M127" i="9"/>
  <c r="N119" i="16"/>
  <c r="M119" i="16"/>
  <c r="N137" i="2"/>
  <c r="M137" i="2"/>
  <c r="M142" i="10"/>
  <c r="N142" i="10"/>
  <c r="M140" i="9"/>
  <c r="M143" i="9"/>
  <c r="N143" i="9"/>
  <c r="N147" i="6"/>
  <c r="M147" i="6"/>
  <c r="M148" i="2"/>
  <c r="N148" i="2"/>
  <c r="M151" i="13"/>
  <c r="M154" i="13"/>
  <c r="N154" i="13"/>
  <c r="M151" i="16"/>
  <c r="N160" i="15"/>
  <c r="M160" i="15"/>
  <c r="M162" i="11"/>
  <c r="M170" i="9"/>
  <c r="N170" i="9"/>
  <c r="M182" i="14"/>
  <c r="N182" i="14"/>
  <c r="M179" i="12"/>
  <c r="N179" i="12"/>
  <c r="M173" i="11"/>
  <c r="M176" i="11"/>
  <c r="N176" i="11"/>
  <c r="N180" i="8"/>
  <c r="M180" i="8"/>
  <c r="M181" i="7"/>
  <c r="N181" i="7"/>
  <c r="N182" i="15"/>
  <c r="M182" i="15"/>
  <c r="M188" i="15"/>
  <c r="N188" i="15"/>
  <c r="M201" i="7"/>
  <c r="N201" i="7"/>
  <c r="M195" i="2"/>
  <c r="N209" i="8"/>
  <c r="M209" i="8"/>
  <c r="M206" i="7"/>
  <c r="M214" i="2"/>
  <c r="N214" i="2"/>
  <c r="M213" i="15"/>
  <c r="N213" i="15"/>
  <c r="M217" i="14"/>
  <c r="M225" i="7"/>
  <c r="N225" i="7"/>
  <c r="M225" i="2"/>
  <c r="N225" i="2"/>
  <c r="N270" i="7"/>
  <c r="M270" i="7"/>
  <c r="M314" i="12"/>
  <c r="N314" i="12"/>
  <c r="M27" i="16"/>
  <c r="N27" i="16"/>
  <c r="M30" i="14"/>
  <c r="M34" i="11"/>
  <c r="N34" i="11"/>
  <c r="M41" i="14"/>
  <c r="M45" i="15"/>
  <c r="N45" i="15"/>
  <c r="M52" i="9"/>
  <c r="M55" i="9"/>
  <c r="N55" i="9"/>
  <c r="M60" i="7"/>
  <c r="N60" i="7"/>
  <c r="M67" i="13"/>
  <c r="N67" i="13"/>
  <c r="M63" i="10"/>
  <c r="M69" i="8"/>
  <c r="N69" i="8"/>
  <c r="N64" i="16"/>
  <c r="M64" i="16"/>
  <c r="N90" i="6"/>
  <c r="M90" i="6"/>
  <c r="M85" i="16"/>
  <c r="N101" i="10"/>
  <c r="M101" i="10"/>
  <c r="M99" i="15"/>
  <c r="N99" i="15"/>
  <c r="M111" i="14"/>
  <c r="N111" i="14"/>
  <c r="N112" i="7"/>
  <c r="M112" i="7"/>
  <c r="N110" i="6"/>
  <c r="M110" i="6"/>
  <c r="M115" i="15"/>
  <c r="N115" i="15"/>
  <c r="N125" i="14"/>
  <c r="M125" i="14"/>
  <c r="N121" i="16"/>
  <c r="M121" i="16"/>
  <c r="M129" i="13"/>
  <c r="M129" i="12"/>
  <c r="M140" i="8"/>
  <c r="M155" i="7"/>
  <c r="N155" i="7"/>
  <c r="N163" i="12"/>
  <c r="M163" i="12"/>
  <c r="N169" i="8"/>
  <c r="M169" i="8"/>
  <c r="N164" i="16"/>
  <c r="M164" i="16"/>
  <c r="M179" i="16"/>
  <c r="N179" i="16"/>
  <c r="N204" i="2"/>
  <c r="M204" i="2"/>
  <c r="M195" i="16"/>
  <c r="M212" i="12"/>
  <c r="N212" i="12"/>
  <c r="M225" i="9"/>
  <c r="N225" i="9"/>
  <c r="N235" i="14"/>
  <c r="M235" i="14"/>
  <c r="M291" i="9"/>
  <c r="N291" i="9"/>
  <c r="M39" i="14"/>
  <c r="V31" i="12"/>
  <c r="M43" i="10"/>
  <c r="N43" i="10"/>
  <c r="M42" i="9"/>
  <c r="N42" i="16"/>
  <c r="M42" i="16"/>
  <c r="M41" i="15"/>
  <c r="M54" i="14"/>
  <c r="V64" i="14"/>
  <c r="N63" i="16"/>
  <c r="M63" i="16"/>
  <c r="M74" i="8"/>
  <c r="M19" i="15"/>
  <c r="M22" i="15"/>
  <c r="N22" i="15"/>
  <c r="V20" i="13"/>
  <c r="M28" i="13"/>
  <c r="M19" i="10"/>
  <c r="M25" i="7"/>
  <c r="N25" i="7"/>
  <c r="V20" i="16"/>
  <c r="N36" i="9"/>
  <c r="M36" i="9"/>
  <c r="M31" i="15"/>
  <c r="M37" i="15"/>
  <c r="M41" i="6"/>
  <c r="M50" i="6"/>
  <c r="M46" i="16"/>
  <c r="M56" i="15"/>
  <c r="N56" i="15"/>
  <c r="N71" i="8"/>
  <c r="M71" i="8"/>
  <c r="M79" i="11"/>
  <c r="N77" i="10"/>
  <c r="M77" i="10"/>
  <c r="N80" i="15"/>
  <c r="M80" i="15"/>
  <c r="N96" i="2"/>
  <c r="M96" i="2"/>
  <c r="M98" i="16"/>
  <c r="N98" i="16"/>
  <c r="M107" i="12"/>
  <c r="M116" i="12"/>
  <c r="N116" i="12"/>
  <c r="N116" i="11"/>
  <c r="M116" i="11"/>
  <c r="N25" i="15"/>
  <c r="M25" i="15"/>
  <c r="M19" i="12"/>
  <c r="M22" i="12"/>
  <c r="M19" i="11"/>
  <c r="M23" i="11"/>
  <c r="M25" i="10"/>
  <c r="M24" i="8"/>
  <c r="N28" i="6"/>
  <c r="M28" i="6"/>
  <c r="M19" i="2"/>
  <c r="M26" i="2"/>
  <c r="M28" i="16"/>
  <c r="M38" i="12"/>
  <c r="N35" i="9"/>
  <c r="M35" i="9"/>
  <c r="N31" i="8"/>
  <c r="M31" i="8"/>
  <c r="M30" i="7"/>
  <c r="V31" i="6"/>
  <c r="M39" i="6"/>
  <c r="V31" i="2"/>
  <c r="M32" i="2"/>
  <c r="M38" i="2"/>
  <c r="N38" i="2"/>
  <c r="V31" i="16"/>
  <c r="M36" i="16"/>
  <c r="M45" i="14"/>
  <c r="M41" i="13"/>
  <c r="M44" i="13"/>
  <c r="N44" i="13"/>
  <c r="N42" i="12"/>
  <c r="M42" i="12"/>
  <c r="M41" i="11"/>
  <c r="M44" i="11"/>
  <c r="N44" i="11"/>
  <c r="V42" i="6"/>
  <c r="M50" i="2"/>
  <c r="N46" i="15"/>
  <c r="M46" i="15"/>
  <c r="M50" i="15"/>
  <c r="M52" i="8"/>
  <c r="N61" i="7"/>
  <c r="M61" i="7"/>
  <c r="M58" i="6"/>
  <c r="N58" i="6"/>
  <c r="M63" i="12"/>
  <c r="M70" i="12"/>
  <c r="N70" i="12"/>
  <c r="N79" i="15"/>
  <c r="M79" i="15"/>
  <c r="M86" i="14"/>
  <c r="N86" i="14"/>
  <c r="N89" i="11"/>
  <c r="M89" i="11"/>
  <c r="M87" i="10"/>
  <c r="N87" i="10"/>
  <c r="N91" i="6"/>
  <c r="M91" i="6"/>
  <c r="N85" i="2"/>
  <c r="M85" i="2"/>
  <c r="N89" i="2"/>
  <c r="M89" i="2"/>
  <c r="M110" i="13"/>
  <c r="N110" i="13"/>
  <c r="M109" i="11"/>
  <c r="N109" i="11"/>
  <c r="M108" i="9"/>
  <c r="N108" i="9"/>
  <c r="N113" i="7"/>
  <c r="M113" i="7"/>
  <c r="N107" i="6"/>
  <c r="M107" i="6"/>
  <c r="N111" i="6"/>
  <c r="M111" i="6"/>
  <c r="M107" i="16"/>
  <c r="N116" i="15"/>
  <c r="M116" i="15"/>
  <c r="N123" i="13"/>
  <c r="M123" i="13"/>
  <c r="N121" i="12"/>
  <c r="M121" i="12"/>
  <c r="M118" i="11"/>
  <c r="M121" i="11"/>
  <c r="N121" i="11"/>
  <c r="M119" i="7"/>
  <c r="N119" i="7"/>
  <c r="M125" i="7"/>
  <c r="N125" i="7"/>
  <c r="M123" i="6"/>
  <c r="N123" i="6"/>
  <c r="M140" i="12"/>
  <c r="M142" i="6"/>
  <c r="N142" i="6"/>
  <c r="M146" i="6"/>
  <c r="N146" i="6"/>
  <c r="M140" i="2"/>
  <c r="M143" i="2"/>
  <c r="N143" i="2"/>
  <c r="N156" i="7"/>
  <c r="M156" i="7"/>
  <c r="N154" i="6"/>
  <c r="M154" i="6"/>
  <c r="M151" i="2"/>
  <c r="M159" i="15"/>
  <c r="N159" i="15"/>
  <c r="N167" i="2"/>
  <c r="M167" i="2"/>
  <c r="N165" i="16"/>
  <c r="M165" i="16"/>
  <c r="M165" i="15"/>
  <c r="N165" i="15"/>
  <c r="M175" i="8"/>
  <c r="N175" i="8"/>
  <c r="M179" i="8"/>
  <c r="N179" i="8"/>
  <c r="M173" i="7"/>
  <c r="M176" i="7"/>
  <c r="N176" i="7"/>
  <c r="N180" i="16"/>
  <c r="M180" i="16"/>
  <c r="M181" i="15"/>
  <c r="N181" i="15"/>
  <c r="N189" i="8"/>
  <c r="M189" i="8"/>
  <c r="M188" i="7"/>
  <c r="N188" i="7"/>
  <c r="N191" i="2"/>
  <c r="M191" i="2"/>
  <c r="M195" i="14"/>
  <c r="N195" i="14"/>
  <c r="M197" i="13"/>
  <c r="N197" i="13"/>
  <c r="M203" i="8"/>
  <c r="N203" i="8"/>
  <c r="M199" i="16"/>
  <c r="N199" i="16"/>
  <c r="M201" i="15"/>
  <c r="N201" i="15"/>
  <c r="M206" i="9"/>
  <c r="N206" i="9"/>
  <c r="N208" i="8"/>
  <c r="M208" i="8"/>
  <c r="N218" i="10"/>
  <c r="M218" i="10"/>
  <c r="N226" i="9"/>
  <c r="M226" i="9"/>
  <c r="N244" i="13"/>
  <c r="M244" i="13"/>
  <c r="M252" i="14"/>
  <c r="N252" i="14"/>
  <c r="M277" i="12"/>
  <c r="N277" i="12"/>
  <c r="N303" i="15"/>
  <c r="M303" i="15"/>
  <c r="N332" i="2"/>
  <c r="M332" i="2"/>
  <c r="N240" i="15"/>
  <c r="V53" i="8"/>
  <c r="M58" i="8"/>
  <c r="N58" i="8"/>
  <c r="M56" i="2"/>
  <c r="N56" i="2"/>
  <c r="M55" i="15"/>
  <c r="N55" i="15"/>
  <c r="V64" i="12"/>
  <c r="M72" i="10"/>
  <c r="M64" i="7"/>
  <c r="M67" i="7"/>
  <c r="N67" i="7"/>
  <c r="M71" i="15"/>
  <c r="N71" i="15"/>
  <c r="M75" i="13"/>
  <c r="M94" i="11"/>
  <c r="M92" i="8"/>
  <c r="M87" i="16"/>
  <c r="N87" i="16"/>
  <c r="V97" i="13"/>
  <c r="M96" i="10"/>
  <c r="M96" i="6"/>
  <c r="M99" i="6"/>
  <c r="N99" i="6"/>
  <c r="M102" i="15"/>
  <c r="N102" i="15"/>
  <c r="V108" i="13"/>
  <c r="V108" i="12"/>
  <c r="M107" i="9"/>
  <c r="N107" i="9"/>
  <c r="M118" i="13"/>
  <c r="M27" i="15"/>
  <c r="N27" i="15"/>
  <c r="V20" i="11"/>
  <c r="V20" i="10"/>
  <c r="M19" i="8"/>
  <c r="M23" i="6"/>
  <c r="N23" i="6"/>
  <c r="M35" i="12"/>
  <c r="M30" i="15"/>
  <c r="V42" i="12"/>
  <c r="M44" i="12"/>
  <c r="N44" i="12"/>
  <c r="V42" i="11"/>
  <c r="M41" i="9"/>
  <c r="M44" i="9"/>
  <c r="N44" i="9"/>
  <c r="M42" i="7"/>
  <c r="M50" i="16"/>
  <c r="M43" i="15"/>
  <c r="N43" i="15"/>
  <c r="M53" i="7"/>
  <c r="M56" i="7"/>
  <c r="N56" i="7"/>
  <c r="V53" i="15"/>
  <c r="M71" i="14"/>
  <c r="M64" i="9"/>
  <c r="M70" i="9"/>
  <c r="M68" i="8"/>
  <c r="V64" i="2"/>
  <c r="M65" i="2"/>
  <c r="N65" i="2"/>
  <c r="M71" i="2"/>
  <c r="N71" i="2"/>
  <c r="M72" i="16"/>
  <c r="V75" i="10"/>
  <c r="M79" i="6"/>
  <c r="M74" i="2"/>
  <c r="M86" i="10"/>
  <c r="M90" i="9"/>
  <c r="V86" i="6"/>
  <c r="V86" i="2"/>
  <c r="M98" i="10"/>
  <c r="N98" i="10"/>
  <c r="V97" i="9"/>
  <c r="M104" i="9"/>
  <c r="N104" i="9"/>
  <c r="V97" i="2"/>
  <c r="M104" i="2"/>
  <c r="N104" i="2"/>
  <c r="M115" i="14"/>
  <c r="N115" i="14"/>
  <c r="M111" i="11"/>
  <c r="N111" i="11"/>
  <c r="V108" i="7"/>
  <c r="M109" i="7"/>
  <c r="N109" i="7"/>
  <c r="V108" i="6"/>
  <c r="M108" i="2"/>
  <c r="N108" i="2"/>
  <c r="M107" i="15"/>
  <c r="N107" i="15"/>
  <c r="V119" i="14"/>
  <c r="M122" i="14"/>
  <c r="M127" i="14"/>
  <c r="N127" i="14"/>
  <c r="V119" i="13"/>
  <c r="V119" i="12"/>
  <c r="M127" i="12"/>
  <c r="M119" i="9"/>
  <c r="M125" i="9"/>
  <c r="M123" i="8"/>
  <c r="V119" i="2"/>
  <c r="V119" i="16"/>
  <c r="M125" i="15"/>
  <c r="N125" i="15"/>
  <c r="V130" i="14"/>
  <c r="M132" i="14"/>
  <c r="M138" i="13"/>
  <c r="V130" i="10"/>
  <c r="V130" i="9"/>
  <c r="M138" i="9"/>
  <c r="M130" i="6"/>
  <c r="M136" i="6"/>
  <c r="M134" i="2"/>
  <c r="M129" i="16"/>
  <c r="M147" i="13"/>
  <c r="M146" i="12"/>
  <c r="N146" i="12"/>
  <c r="M140" i="11"/>
  <c r="M145" i="10"/>
  <c r="M147" i="9"/>
  <c r="M142" i="8"/>
  <c r="N142" i="8"/>
  <c r="M146" i="8"/>
  <c r="N146" i="8"/>
  <c r="M140" i="7"/>
  <c r="M148" i="7"/>
  <c r="N148" i="7"/>
  <c r="M145" i="6"/>
  <c r="M147" i="2"/>
  <c r="M142" i="16"/>
  <c r="N142" i="16"/>
  <c r="M146" i="16"/>
  <c r="N146" i="16"/>
  <c r="M140" i="15"/>
  <c r="M143" i="15"/>
  <c r="N143" i="15"/>
  <c r="M148" i="15"/>
  <c r="N148" i="15"/>
  <c r="M154" i="14"/>
  <c r="M152" i="11"/>
  <c r="M155" i="11"/>
  <c r="N155" i="11"/>
  <c r="M158" i="11"/>
  <c r="M156" i="10"/>
  <c r="M151" i="9"/>
  <c r="M154" i="9"/>
  <c r="N154" i="9"/>
  <c r="V152" i="7"/>
  <c r="M159" i="7"/>
  <c r="N159" i="7"/>
  <c r="V152" i="6"/>
  <c r="M157" i="6"/>
  <c r="N157" i="6"/>
  <c r="M160" i="6"/>
  <c r="M152" i="15"/>
  <c r="M155" i="15"/>
  <c r="N155" i="15"/>
  <c r="V163" i="14"/>
  <c r="M166" i="14"/>
  <c r="V163" i="13"/>
  <c r="M170" i="13"/>
  <c r="N170" i="13"/>
  <c r="V163" i="12"/>
  <c r="M168" i="12"/>
  <c r="N168" i="12"/>
  <c r="M171" i="12"/>
  <c r="M163" i="9"/>
  <c r="M169" i="9"/>
  <c r="M167" i="8"/>
  <c r="M162" i="7"/>
  <c r="V163" i="2"/>
  <c r="M170" i="2"/>
  <c r="N170" i="2"/>
  <c r="V163" i="16"/>
  <c r="M168" i="16"/>
  <c r="N168" i="16"/>
  <c r="M171" i="16"/>
  <c r="M169" i="15"/>
  <c r="N169" i="15"/>
  <c r="V174" i="14"/>
  <c r="M176" i="14"/>
  <c r="M181" i="14"/>
  <c r="M173" i="13"/>
  <c r="M176" i="13"/>
  <c r="N176" i="13"/>
  <c r="M181" i="13"/>
  <c r="N181" i="13"/>
  <c r="M178" i="12"/>
  <c r="M180" i="11"/>
  <c r="M175" i="10"/>
  <c r="N175" i="10"/>
  <c r="M173" i="9"/>
  <c r="M176" i="9"/>
  <c r="N176" i="9"/>
  <c r="M181" i="9"/>
  <c r="N181" i="9"/>
  <c r="M178" i="8"/>
  <c r="M180" i="7"/>
  <c r="M175" i="6"/>
  <c r="N175" i="6"/>
  <c r="M179" i="6"/>
  <c r="N179" i="6"/>
  <c r="M173" i="2"/>
  <c r="M181" i="2"/>
  <c r="N181" i="2"/>
  <c r="M178" i="16"/>
  <c r="M179" i="15"/>
  <c r="N179" i="15"/>
  <c r="M180" i="15"/>
  <c r="V185" i="14"/>
  <c r="M189" i="14"/>
  <c r="N189" i="14"/>
  <c r="M190" i="14"/>
  <c r="V185" i="12"/>
  <c r="M185" i="10"/>
  <c r="M189" i="9"/>
  <c r="V185" i="8"/>
  <c r="M186" i="8"/>
  <c r="N186" i="8"/>
  <c r="M185" i="6"/>
  <c r="M188" i="2"/>
  <c r="N188" i="2"/>
  <c r="M189" i="2"/>
  <c r="V185" i="16"/>
  <c r="M186" i="16"/>
  <c r="N186" i="16"/>
  <c r="M190" i="15"/>
  <c r="N190" i="15"/>
  <c r="V196" i="14"/>
  <c r="M198" i="14"/>
  <c r="M202" i="14"/>
  <c r="N202" i="14"/>
  <c r="M203" i="14"/>
  <c r="M196" i="13"/>
  <c r="V196" i="11"/>
  <c r="M197" i="11"/>
  <c r="N197" i="11"/>
  <c r="V196" i="10"/>
  <c r="M198" i="10"/>
  <c r="N198" i="10"/>
  <c r="M203" i="10"/>
  <c r="N203" i="10"/>
  <c r="M204" i="10"/>
  <c r="M196" i="9"/>
  <c r="M195" i="7"/>
  <c r="M199" i="6"/>
  <c r="N199" i="6"/>
  <c r="M200" i="6"/>
  <c r="M201" i="2"/>
  <c r="N201" i="2"/>
  <c r="M202" i="2"/>
  <c r="M195" i="15"/>
  <c r="M198" i="15"/>
  <c r="N198" i="15"/>
  <c r="M203" i="15"/>
  <c r="N203" i="15"/>
  <c r="M211" i="14"/>
  <c r="N211" i="14"/>
  <c r="M206" i="13"/>
  <c r="N206" i="13"/>
  <c r="V207" i="9"/>
  <c r="M214" i="9"/>
  <c r="N214" i="9"/>
  <c r="V207" i="8"/>
  <c r="M212" i="8"/>
  <c r="N212" i="8"/>
  <c r="M215" i="8"/>
  <c r="M207" i="2"/>
  <c r="M210" i="2"/>
  <c r="N210" i="2"/>
  <c r="M213" i="2"/>
  <c r="M211" i="16"/>
  <c r="M206" i="15"/>
  <c r="M209" i="15"/>
  <c r="N209" i="15"/>
  <c r="M220" i="14"/>
  <c r="V218" i="13"/>
  <c r="M220" i="13"/>
  <c r="N220" i="13"/>
  <c r="V218" i="12"/>
  <c r="V218" i="11"/>
  <c r="V218" i="10"/>
  <c r="M226" i="10"/>
  <c r="V218" i="8"/>
  <c r="N219" i="8"/>
  <c r="M219" i="8"/>
  <c r="M223" i="8"/>
  <c r="N223" i="8"/>
  <c r="M226" i="8"/>
  <c r="M218" i="2"/>
  <c r="M221" i="2"/>
  <c r="N221" i="2"/>
  <c r="M224" i="2"/>
  <c r="M218" i="15"/>
  <c r="M224" i="15"/>
  <c r="V240" i="6"/>
  <c r="M258" i="13"/>
  <c r="N258" i="13"/>
  <c r="M258" i="9"/>
  <c r="N258" i="9"/>
  <c r="M258" i="7"/>
  <c r="N258" i="7"/>
  <c r="M258" i="2"/>
  <c r="N258" i="2"/>
  <c r="M258" i="15"/>
  <c r="N258" i="15"/>
  <c r="N263" i="10"/>
  <c r="M263" i="10"/>
  <c r="N268" i="6"/>
  <c r="M268" i="6"/>
  <c r="M276" i="11"/>
  <c r="N276" i="11"/>
  <c r="N277" i="2"/>
  <c r="M277" i="2"/>
  <c r="M272" i="15"/>
  <c r="N272" i="15"/>
  <c r="V284" i="12"/>
  <c r="M289" i="12"/>
  <c r="N289" i="12"/>
  <c r="V284" i="9"/>
  <c r="N286" i="6"/>
  <c r="M286" i="6"/>
  <c r="N288" i="2"/>
  <c r="M288" i="2"/>
  <c r="V295" i="11"/>
  <c r="N297" i="8"/>
  <c r="M297" i="8"/>
  <c r="N299" i="7"/>
  <c r="M299" i="7"/>
  <c r="M306" i="7"/>
  <c r="N306" i="7"/>
  <c r="N310" i="7"/>
  <c r="M310" i="7"/>
  <c r="M306" i="2"/>
  <c r="N306" i="2"/>
  <c r="V306" i="15"/>
  <c r="M307" i="15"/>
  <c r="N307" i="15"/>
  <c r="N319" i="8"/>
  <c r="M319" i="8"/>
  <c r="M320" i="2"/>
  <c r="N320" i="2"/>
  <c r="N317" i="16"/>
  <c r="M317" i="16"/>
  <c r="N332" i="13"/>
  <c r="M332" i="13"/>
  <c r="N142" i="7"/>
  <c r="N119" i="14"/>
  <c r="N110" i="7"/>
  <c r="N114" i="10"/>
  <c r="N108" i="11"/>
  <c r="N115" i="13"/>
  <c r="N105" i="16"/>
  <c r="N98" i="9"/>
  <c r="N160" i="11"/>
  <c r="N142" i="13"/>
  <c r="N131" i="2"/>
  <c r="N129" i="10"/>
  <c r="N137" i="14"/>
  <c r="N68" i="14"/>
  <c r="N58" i="2"/>
  <c r="N26" i="8"/>
  <c r="N20" i="9"/>
  <c r="N301" i="2"/>
  <c r="N277" i="8"/>
  <c r="N169" i="12"/>
  <c r="N158" i="14"/>
  <c r="N143" i="10"/>
  <c r="N38" i="10"/>
  <c r="N100" i="15"/>
  <c r="N100" i="10"/>
  <c r="N91" i="2"/>
  <c r="N93" i="6"/>
  <c r="N67" i="15"/>
  <c r="N57" i="6"/>
  <c r="N119" i="6"/>
  <c r="N85" i="11"/>
  <c r="N92" i="14"/>
  <c r="M57" i="14"/>
  <c r="N57" i="14"/>
  <c r="M60" i="14"/>
  <c r="V53" i="9"/>
  <c r="M60" i="9"/>
  <c r="N60" i="9"/>
  <c r="M61" i="8"/>
  <c r="M53" i="2"/>
  <c r="V64" i="13"/>
  <c r="V64" i="11"/>
  <c r="M71" i="11"/>
  <c r="N71" i="11"/>
  <c r="M69" i="10"/>
  <c r="N69" i="10"/>
  <c r="M70" i="7"/>
  <c r="M68" i="6"/>
  <c r="M63" i="2"/>
  <c r="M76" i="14"/>
  <c r="M79" i="14"/>
  <c r="N79" i="14"/>
  <c r="M81" i="13"/>
  <c r="M77" i="11"/>
  <c r="N77" i="11"/>
  <c r="V75" i="9"/>
  <c r="V75" i="8"/>
  <c r="M83" i="8"/>
  <c r="M75" i="2"/>
  <c r="M74" i="15"/>
  <c r="V86" i="13"/>
  <c r="M94" i="12"/>
  <c r="M86" i="8"/>
  <c r="M105" i="13"/>
  <c r="M102" i="12"/>
  <c r="N102" i="12"/>
  <c r="M101" i="9"/>
  <c r="M102" i="8"/>
  <c r="N102" i="8"/>
  <c r="M101" i="2"/>
  <c r="M102" i="16"/>
  <c r="N102" i="16"/>
  <c r="V108" i="14"/>
  <c r="M110" i="14"/>
  <c r="N110" i="14"/>
  <c r="M109" i="13"/>
  <c r="N109" i="13"/>
  <c r="M112" i="10"/>
  <c r="N112" i="10"/>
  <c r="V108" i="2"/>
  <c r="M109" i="2"/>
  <c r="N109" i="2"/>
  <c r="V108" i="16"/>
  <c r="M114" i="15"/>
  <c r="N114" i="15"/>
  <c r="V119" i="11"/>
  <c r="V119" i="10"/>
  <c r="M127" i="10"/>
  <c r="M118" i="7"/>
  <c r="N118" i="7"/>
  <c r="V20" i="15"/>
  <c r="M21" i="15"/>
  <c r="N21" i="15"/>
  <c r="M25" i="11"/>
  <c r="N25" i="11"/>
  <c r="M28" i="11"/>
  <c r="M24" i="7"/>
  <c r="M20" i="6"/>
  <c r="M26" i="6"/>
  <c r="M31" i="13"/>
  <c r="M37" i="13"/>
  <c r="M30" i="11"/>
  <c r="V31" i="9"/>
  <c r="V31" i="8"/>
  <c r="M39" i="8"/>
  <c r="M31" i="2"/>
  <c r="M37" i="2"/>
  <c r="M35" i="16"/>
  <c r="M48" i="13"/>
  <c r="M50" i="12"/>
  <c r="M46" i="10"/>
  <c r="M45" i="7"/>
  <c r="N45" i="7"/>
  <c r="M48" i="2"/>
  <c r="V42" i="16"/>
  <c r="M44" i="16"/>
  <c r="N44" i="16"/>
  <c r="V42" i="15"/>
  <c r="M52" i="13"/>
  <c r="M55" i="13"/>
  <c r="N55" i="13"/>
  <c r="V53" i="11"/>
  <c r="V53" i="10"/>
  <c r="M61" i="10"/>
  <c r="M59" i="7"/>
  <c r="M57" i="6"/>
  <c r="M52" i="2"/>
  <c r="M55" i="2"/>
  <c r="N55" i="2"/>
  <c r="M60" i="15"/>
  <c r="N60" i="15"/>
  <c r="M65" i="14"/>
  <c r="M67" i="9"/>
  <c r="N67" i="9"/>
  <c r="M63" i="7"/>
  <c r="V64" i="16"/>
  <c r="M69" i="16"/>
  <c r="N69" i="16"/>
  <c r="M74" i="13"/>
  <c r="M77" i="13"/>
  <c r="N77" i="13"/>
  <c r="V75" i="11"/>
  <c r="M83" i="10"/>
  <c r="M75" i="7"/>
  <c r="M81" i="7"/>
  <c r="M77" i="2"/>
  <c r="N77" i="2"/>
  <c r="V75" i="15"/>
  <c r="M76" i="15"/>
  <c r="N76" i="15"/>
  <c r="M82" i="15"/>
  <c r="N82" i="15"/>
  <c r="M94" i="14"/>
  <c r="N94" i="14"/>
  <c r="M90" i="12"/>
  <c r="N90" i="12"/>
  <c r="M92" i="10"/>
  <c r="M85" i="8"/>
  <c r="M87" i="6"/>
  <c r="N87" i="6"/>
  <c r="M94" i="2"/>
  <c r="V97" i="14"/>
  <c r="M97" i="12"/>
  <c r="V97" i="10"/>
  <c r="M99" i="9"/>
  <c r="N99" i="9"/>
  <c r="M105" i="9"/>
  <c r="M97" i="8"/>
  <c r="V97" i="6"/>
  <c r="M98" i="6"/>
  <c r="N98" i="6"/>
  <c r="M99" i="2"/>
  <c r="N99" i="2"/>
  <c r="M105" i="2"/>
  <c r="M97" i="16"/>
  <c r="M108" i="13"/>
  <c r="N108" i="13"/>
  <c r="M24" i="13"/>
  <c r="M20" i="12"/>
  <c r="M23" i="12"/>
  <c r="N23" i="12"/>
  <c r="M26" i="12"/>
  <c r="V20" i="9"/>
  <c r="M25" i="9"/>
  <c r="M28" i="9"/>
  <c r="V20" i="8"/>
  <c r="M21" i="8"/>
  <c r="M27" i="8"/>
  <c r="N27" i="8"/>
  <c r="M19" i="6"/>
  <c r="M22" i="6"/>
  <c r="M24" i="2"/>
  <c r="M20" i="16"/>
  <c r="M23" i="16"/>
  <c r="M26" i="16"/>
  <c r="M35" i="14"/>
  <c r="M30" i="13"/>
  <c r="M33" i="13"/>
  <c r="N33" i="13"/>
  <c r="V31" i="11"/>
  <c r="M32" i="11"/>
  <c r="M38" i="11"/>
  <c r="V31" i="10"/>
  <c r="M36" i="10"/>
  <c r="M39" i="10"/>
  <c r="M31" i="7"/>
  <c r="M34" i="7"/>
  <c r="M37" i="7"/>
  <c r="M35" i="6"/>
  <c r="M30" i="2"/>
  <c r="V31" i="15"/>
  <c r="M32" i="15"/>
  <c r="M38" i="15"/>
  <c r="N38" i="15"/>
  <c r="M42" i="13"/>
  <c r="M45" i="13"/>
  <c r="M43" i="12"/>
  <c r="M47" i="12"/>
  <c r="M47" i="11"/>
  <c r="M48" i="11"/>
  <c r="V42" i="10"/>
  <c r="M44" i="10"/>
  <c r="M49" i="10"/>
  <c r="M50" i="10"/>
  <c r="V42" i="9"/>
  <c r="M43" i="9"/>
  <c r="M45" i="8"/>
  <c r="M46" i="8"/>
  <c r="M41" i="7"/>
  <c r="M44" i="7"/>
  <c r="N44" i="7"/>
  <c r="M49" i="7"/>
  <c r="M42" i="2"/>
  <c r="M45" i="2"/>
  <c r="M43" i="16"/>
  <c r="M47" i="16"/>
  <c r="M47" i="15"/>
  <c r="N47" i="15"/>
  <c r="M48" i="15"/>
  <c r="V53" i="14"/>
  <c r="M56" i="14"/>
  <c r="M61" i="14"/>
  <c r="V53" i="13"/>
  <c r="M54" i="13"/>
  <c r="M60" i="13"/>
  <c r="N60" i="13"/>
  <c r="V53" i="12"/>
  <c r="M58" i="12"/>
  <c r="N58" i="12"/>
  <c r="M61" i="12"/>
  <c r="M53" i="9"/>
  <c r="M56" i="9"/>
  <c r="M59" i="9"/>
  <c r="M57" i="8"/>
  <c r="M52" i="7"/>
  <c r="M55" i="7"/>
  <c r="N55" i="7"/>
  <c r="V53" i="2"/>
  <c r="M54" i="2"/>
  <c r="M60" i="2"/>
  <c r="N60" i="2"/>
  <c r="V53" i="16"/>
  <c r="M58" i="16"/>
  <c r="N58" i="16"/>
  <c r="M61" i="16"/>
  <c r="M68" i="12"/>
  <c r="M64" i="11"/>
  <c r="M67" i="11"/>
  <c r="N67" i="11"/>
  <c r="M70" i="11"/>
  <c r="M68" i="10"/>
  <c r="M63" i="9"/>
  <c r="V64" i="7"/>
  <c r="M65" i="7"/>
  <c r="N65" i="7"/>
  <c r="M71" i="7"/>
  <c r="V64" i="6"/>
  <c r="M69" i="6"/>
  <c r="M72" i="6"/>
  <c r="M64" i="15"/>
  <c r="M67" i="15"/>
  <c r="M70" i="15"/>
  <c r="V75" i="14"/>
  <c r="M78" i="14"/>
  <c r="M83" i="14"/>
  <c r="N83" i="14"/>
  <c r="V75" i="13"/>
  <c r="M76" i="13"/>
  <c r="M82" i="13"/>
  <c r="V75" i="12"/>
  <c r="M80" i="12"/>
  <c r="M83" i="12"/>
  <c r="M75" i="9"/>
  <c r="M78" i="9"/>
  <c r="M81" i="9"/>
  <c r="M79" i="8"/>
  <c r="M74" i="7"/>
  <c r="M77" i="7"/>
  <c r="N77" i="7"/>
  <c r="V75" i="2"/>
  <c r="M76" i="2"/>
  <c r="M82" i="2"/>
  <c r="V75" i="16"/>
  <c r="M80" i="16"/>
  <c r="M83" i="16"/>
  <c r="M81" i="15"/>
  <c r="N81" i="15"/>
  <c r="V86" i="14"/>
  <c r="M87" i="14"/>
  <c r="N87" i="14"/>
  <c r="M85" i="13"/>
  <c r="N85" i="13"/>
  <c r="M93" i="13"/>
  <c r="N93" i="13"/>
  <c r="V86" i="11"/>
  <c r="M91" i="11"/>
  <c r="M92" i="11"/>
  <c r="M85" i="10"/>
  <c r="V86" i="8"/>
  <c r="M87" i="8"/>
  <c r="N87" i="8"/>
  <c r="M93" i="8"/>
  <c r="V86" i="7"/>
  <c r="M91" i="7"/>
  <c r="M94" i="7"/>
  <c r="M86" i="16"/>
  <c r="M89" i="16"/>
  <c r="M92" i="16"/>
  <c r="M90" i="15"/>
  <c r="M102" i="14"/>
  <c r="M101" i="13"/>
  <c r="M96" i="12"/>
  <c r="M99" i="12"/>
  <c r="M104" i="12"/>
  <c r="M100" i="11"/>
  <c r="N100" i="11"/>
  <c r="M101" i="11"/>
  <c r="M102" i="10"/>
  <c r="M103" i="10"/>
  <c r="M98" i="9"/>
  <c r="M102" i="9"/>
  <c r="M96" i="8"/>
  <c r="M99" i="8"/>
  <c r="N99" i="8"/>
  <c r="M104" i="8"/>
  <c r="M100" i="7"/>
  <c r="N100" i="7"/>
  <c r="M101" i="7"/>
  <c r="M102" i="6"/>
  <c r="N102" i="6"/>
  <c r="M103" i="6"/>
  <c r="M98" i="2"/>
  <c r="M102" i="2"/>
  <c r="M96" i="16"/>
  <c r="M99" i="16"/>
  <c r="N99" i="16"/>
  <c r="M104" i="16"/>
  <c r="M100" i="15"/>
  <c r="M101" i="15"/>
  <c r="M112" i="14"/>
  <c r="M107" i="13"/>
  <c r="M111" i="13"/>
  <c r="M110" i="11"/>
  <c r="M116" i="10"/>
  <c r="V108" i="9"/>
  <c r="M109" i="9"/>
  <c r="N109" i="9"/>
  <c r="M115" i="9"/>
  <c r="V108" i="8"/>
  <c r="M113" i="8"/>
  <c r="M108" i="7"/>
  <c r="M114" i="7"/>
  <c r="M112" i="6"/>
  <c r="M107" i="2"/>
  <c r="M111" i="2"/>
  <c r="M110" i="15"/>
  <c r="N110" i="15"/>
  <c r="M121" i="14"/>
  <c r="M119" i="11"/>
  <c r="M122" i="11"/>
  <c r="M125" i="11"/>
  <c r="M123" i="10"/>
  <c r="M118" i="9"/>
  <c r="M121" i="9"/>
  <c r="V119" i="7"/>
  <c r="M120" i="7"/>
  <c r="M126" i="7"/>
  <c r="V119" i="6"/>
  <c r="M124" i="6"/>
  <c r="M119" i="2"/>
  <c r="N119" i="2"/>
  <c r="M125" i="2"/>
  <c r="M123" i="16"/>
  <c r="M118" i="15"/>
  <c r="N118" i="15"/>
  <c r="M122" i="15"/>
  <c r="M131" i="14"/>
  <c r="M134" i="14"/>
  <c r="M130" i="13"/>
  <c r="M133" i="13"/>
  <c r="N133" i="13"/>
  <c r="M130" i="12"/>
  <c r="M133" i="12"/>
  <c r="M134" i="12"/>
  <c r="M137" i="12"/>
  <c r="V130" i="11"/>
  <c r="M135" i="11"/>
  <c r="M138" i="11"/>
  <c r="M130" i="8"/>
  <c r="M133" i="8"/>
  <c r="M136" i="8"/>
  <c r="M134" i="7"/>
  <c r="M129" i="6"/>
  <c r="V130" i="16"/>
  <c r="M131" i="16"/>
  <c r="N131" i="16"/>
  <c r="M137" i="16"/>
  <c r="V130" i="15"/>
  <c r="M135" i="15"/>
  <c r="N135" i="15"/>
  <c r="M138" i="15"/>
  <c r="M144" i="14"/>
  <c r="M141" i="13"/>
  <c r="M144" i="13"/>
  <c r="V141" i="11"/>
  <c r="M142" i="11"/>
  <c r="V141" i="10"/>
  <c r="M143" i="10"/>
  <c r="M148" i="10"/>
  <c r="M149" i="10"/>
  <c r="M141" i="9"/>
  <c r="M144" i="9"/>
  <c r="V141" i="7"/>
  <c r="M142" i="7"/>
  <c r="V141" i="6"/>
  <c r="M143" i="6"/>
  <c r="N143" i="6"/>
  <c r="M148" i="6"/>
  <c r="M149" i="6"/>
  <c r="M141" i="2"/>
  <c r="M144" i="2"/>
  <c r="N144" i="2"/>
  <c r="V141" i="15"/>
  <c r="M142" i="15"/>
  <c r="M153" i="14"/>
  <c r="M156" i="14"/>
  <c r="N156" i="14"/>
  <c r="M159" i="14"/>
  <c r="M152" i="13"/>
  <c r="M155" i="13"/>
  <c r="M158" i="13"/>
  <c r="M156" i="12"/>
  <c r="M151" i="11"/>
  <c r="M154" i="11"/>
  <c r="N154" i="11"/>
  <c r="V152" i="9"/>
  <c r="M153" i="9"/>
  <c r="M159" i="9"/>
  <c r="N159" i="9"/>
  <c r="V152" i="8"/>
  <c r="M157" i="8"/>
  <c r="N157" i="8"/>
  <c r="M160" i="8"/>
  <c r="M152" i="2"/>
  <c r="M155" i="2"/>
  <c r="N155" i="2"/>
  <c r="M158" i="2"/>
  <c r="M156" i="16"/>
  <c r="M151" i="15"/>
  <c r="M154" i="15"/>
  <c r="N154" i="15"/>
  <c r="M165" i="14"/>
  <c r="M163" i="11"/>
  <c r="M166" i="11"/>
  <c r="N166" i="11"/>
  <c r="M169" i="11"/>
  <c r="M167" i="10"/>
  <c r="M162" i="9"/>
  <c r="M165" i="9"/>
  <c r="N165" i="9"/>
  <c r="V163" i="7"/>
  <c r="M164" i="7"/>
  <c r="M170" i="7"/>
  <c r="N170" i="7"/>
  <c r="V163" i="6"/>
  <c r="M168" i="6"/>
  <c r="N168" i="6"/>
  <c r="M171" i="6"/>
  <c r="M163" i="15"/>
  <c r="M166" i="15"/>
  <c r="N166" i="15"/>
  <c r="M174" i="14"/>
  <c r="N174" i="14"/>
  <c r="M175" i="14"/>
  <c r="M178" i="14"/>
  <c r="N178" i="14"/>
  <c r="V174" i="13"/>
  <c r="M175" i="13"/>
  <c r="V174" i="12"/>
  <c r="M176" i="12"/>
  <c r="M181" i="12"/>
  <c r="M182" i="12"/>
  <c r="M174" i="11"/>
  <c r="M177" i="11"/>
  <c r="N177" i="11"/>
  <c r="V174" i="9"/>
  <c r="M175" i="9"/>
  <c r="V174" i="8"/>
  <c r="M176" i="8"/>
  <c r="N176" i="8"/>
  <c r="M181" i="8"/>
  <c r="M182" i="8"/>
  <c r="M174" i="7"/>
  <c r="M177" i="7"/>
  <c r="N177" i="7"/>
  <c r="V174" i="2"/>
  <c r="M175" i="2"/>
  <c r="V174" i="16"/>
  <c r="M176" i="16"/>
  <c r="N176" i="16"/>
  <c r="M181" i="16"/>
  <c r="M182" i="16"/>
  <c r="M174" i="15"/>
  <c r="M177" i="15"/>
  <c r="N177" i="15"/>
  <c r="M185" i="14"/>
  <c r="M185" i="13"/>
  <c r="M188" i="13"/>
  <c r="M189" i="13"/>
  <c r="M192" i="13"/>
  <c r="N192" i="13"/>
  <c r="M193" i="13"/>
  <c r="M190" i="12"/>
  <c r="N190" i="12"/>
  <c r="M191" i="12"/>
  <c r="M184" i="10"/>
  <c r="M187" i="10"/>
  <c r="M192" i="10"/>
  <c r="V185" i="9"/>
  <c r="M187" i="9"/>
  <c r="N187" i="9"/>
  <c r="M192" i="9"/>
  <c r="N192" i="9"/>
  <c r="M193" i="9"/>
  <c r="M190" i="8"/>
  <c r="N190" i="8"/>
  <c r="M191" i="8"/>
  <c r="M184" i="6"/>
  <c r="M187" i="6"/>
  <c r="N187" i="6"/>
  <c r="M192" i="6"/>
  <c r="V185" i="2"/>
  <c r="M187" i="2"/>
  <c r="N187" i="2"/>
  <c r="M192" i="2"/>
  <c r="N192" i="2"/>
  <c r="M193" i="2"/>
  <c r="M190" i="16"/>
  <c r="N190" i="16"/>
  <c r="M191" i="16"/>
  <c r="M196" i="14"/>
  <c r="M197" i="14"/>
  <c r="M200" i="14"/>
  <c r="N200" i="14"/>
  <c r="M195" i="13"/>
  <c r="M198" i="13"/>
  <c r="N198" i="13"/>
  <c r="M203" i="13"/>
  <c r="N203" i="13"/>
  <c r="M199" i="12"/>
  <c r="N199" i="12"/>
  <c r="M200" i="12"/>
  <c r="M201" i="11"/>
  <c r="N201" i="11"/>
  <c r="M202" i="11"/>
  <c r="M197" i="10"/>
  <c r="N197" i="10"/>
  <c r="M201" i="10"/>
  <c r="M195" i="9"/>
  <c r="M198" i="9"/>
  <c r="M203" i="9"/>
  <c r="M199" i="8"/>
  <c r="N199" i="8"/>
  <c r="M200" i="8"/>
  <c r="V196" i="7"/>
  <c r="M197" i="7"/>
  <c r="N197" i="7"/>
  <c r="V196" i="6"/>
  <c r="M198" i="6"/>
  <c r="N198" i="6"/>
  <c r="M203" i="6"/>
  <c r="N203" i="6"/>
  <c r="M204" i="6"/>
  <c r="M196" i="2"/>
  <c r="M199" i="2"/>
  <c r="V196" i="15"/>
  <c r="M197" i="15"/>
  <c r="N197" i="15"/>
  <c r="M210" i="14"/>
  <c r="M209" i="13"/>
  <c r="N209" i="13"/>
  <c r="M215" i="12"/>
  <c r="N215" i="12"/>
  <c r="V207" i="11"/>
  <c r="M208" i="11"/>
  <c r="M214" i="11"/>
  <c r="V207" i="10"/>
  <c r="M212" i="10"/>
  <c r="M207" i="9"/>
  <c r="M213" i="9"/>
  <c r="M207" i="7"/>
  <c r="M210" i="7"/>
  <c r="N210" i="7"/>
  <c r="M213" i="7"/>
  <c r="M211" i="6"/>
  <c r="M206" i="2"/>
  <c r="M209" i="2"/>
  <c r="V207" i="15"/>
  <c r="M208" i="15"/>
  <c r="N208" i="15"/>
  <c r="M214" i="15"/>
  <c r="N214" i="15"/>
  <c r="M219" i="14"/>
  <c r="M222" i="14"/>
  <c r="N222" i="14"/>
  <c r="M225" i="14"/>
  <c r="M219" i="13"/>
  <c r="M218" i="9"/>
  <c r="M221" i="9"/>
  <c r="N218" i="8"/>
  <c r="M218" i="8"/>
  <c r="M217" i="7"/>
  <c r="V218" i="6"/>
  <c r="M223" i="6"/>
  <c r="N223" i="6"/>
  <c r="M226" i="6"/>
  <c r="N226" i="2"/>
  <c r="M226" i="2"/>
  <c r="M222" i="16"/>
  <c r="M225" i="16"/>
  <c r="M217" i="15"/>
  <c r="M236" i="14"/>
  <c r="V229" i="13"/>
  <c r="M230" i="13"/>
  <c r="M236" i="13"/>
  <c r="V229" i="12"/>
  <c r="M230" i="12"/>
  <c r="M237" i="12"/>
  <c r="M229" i="10"/>
  <c r="M228" i="9"/>
  <c r="M231" i="15"/>
  <c r="N231" i="15"/>
  <c r="N240" i="11"/>
  <c r="M240" i="11"/>
  <c r="N246" i="7"/>
  <c r="M246" i="7"/>
  <c r="N248" i="6"/>
  <c r="M248" i="6"/>
  <c r="M239" i="16"/>
  <c r="N241" i="15"/>
  <c r="M241" i="15"/>
  <c r="M253" i="13"/>
  <c r="N253" i="13"/>
  <c r="M250" i="11"/>
  <c r="M253" i="11"/>
  <c r="N253" i="11"/>
  <c r="M250" i="9"/>
  <c r="M253" i="9"/>
  <c r="N253" i="9"/>
  <c r="M251" i="8"/>
  <c r="M250" i="7"/>
  <c r="M253" i="7"/>
  <c r="N253" i="7"/>
  <c r="M250" i="2"/>
  <c r="M251" i="16"/>
  <c r="M264" i="14"/>
  <c r="M262" i="13"/>
  <c r="M265" i="11"/>
  <c r="N265" i="11"/>
  <c r="N262" i="10"/>
  <c r="M262" i="10"/>
  <c r="M261" i="9"/>
  <c r="M264" i="9"/>
  <c r="N264" i="9"/>
  <c r="V262" i="7"/>
  <c r="V262" i="6"/>
  <c r="M267" i="6"/>
  <c r="N267" i="6"/>
  <c r="M279" i="14"/>
  <c r="M272" i="13"/>
  <c r="N272" i="13"/>
  <c r="M277" i="10"/>
  <c r="N277" i="10"/>
  <c r="M280" i="8"/>
  <c r="N277" i="7"/>
  <c r="M277" i="7"/>
  <c r="M272" i="2"/>
  <c r="N272" i="2"/>
  <c r="M276" i="2"/>
  <c r="N276" i="2"/>
  <c r="M286" i="13"/>
  <c r="N286" i="13"/>
  <c r="N292" i="9"/>
  <c r="M292" i="9"/>
  <c r="M283" i="7"/>
  <c r="M286" i="7"/>
  <c r="N286" i="7"/>
  <c r="N285" i="6"/>
  <c r="M285" i="6"/>
  <c r="M287" i="2"/>
  <c r="N287" i="2"/>
  <c r="M295" i="13"/>
  <c r="M297" i="10"/>
  <c r="M294" i="9"/>
  <c r="M297" i="9"/>
  <c r="N297" i="9"/>
  <c r="N296" i="8"/>
  <c r="M296" i="8"/>
  <c r="M298" i="7"/>
  <c r="N298" i="7"/>
  <c r="V295" i="15"/>
  <c r="M296" i="15"/>
  <c r="N296" i="15"/>
  <c r="M310" i="13"/>
  <c r="N306" i="12"/>
  <c r="M306" i="12"/>
  <c r="N309" i="7"/>
  <c r="M309" i="7"/>
  <c r="N314" i="15"/>
  <c r="M314" i="15"/>
  <c r="V317" i="14"/>
  <c r="M324" i="13"/>
  <c r="N324" i="13"/>
  <c r="N318" i="8"/>
  <c r="M318" i="8"/>
  <c r="N332" i="9"/>
  <c r="M332" i="9"/>
  <c r="N339" i="6"/>
  <c r="M339" i="6"/>
  <c r="N153" i="9"/>
  <c r="N171" i="10"/>
  <c r="N169" i="13"/>
  <c r="N149" i="14"/>
  <c r="N143" i="14"/>
  <c r="N133" i="16"/>
  <c r="N44" i="15"/>
  <c r="N71" i="7"/>
  <c r="M53" i="13"/>
  <c r="M59" i="13"/>
  <c r="M57" i="12"/>
  <c r="M52" i="11"/>
  <c r="M59" i="2"/>
  <c r="M57" i="16"/>
  <c r="M52" i="15"/>
  <c r="M66" i="14"/>
  <c r="M72" i="13"/>
  <c r="N72" i="13"/>
  <c r="V64" i="10"/>
  <c r="V64" i="15"/>
  <c r="M82" i="14"/>
  <c r="M79" i="12"/>
  <c r="M74" i="11"/>
  <c r="M81" i="2"/>
  <c r="M79" i="16"/>
  <c r="M77" i="15"/>
  <c r="N77" i="15"/>
  <c r="M92" i="13"/>
  <c r="M90" i="7"/>
  <c r="M85" i="6"/>
  <c r="V86" i="16"/>
  <c r="V86" i="15"/>
  <c r="M91" i="15"/>
  <c r="N91" i="15"/>
  <c r="M94" i="15"/>
  <c r="M103" i="12"/>
  <c r="M104" i="10"/>
  <c r="N104" i="10"/>
  <c r="M103" i="8"/>
  <c r="M100" i="2"/>
  <c r="N100" i="2"/>
  <c r="M103" i="16"/>
  <c r="M98" i="15"/>
  <c r="N98" i="15"/>
  <c r="M114" i="11"/>
  <c r="N114" i="11"/>
  <c r="M121" i="2"/>
  <c r="N121" i="2"/>
  <c r="M127" i="16"/>
  <c r="N127" i="16"/>
  <c r="V119" i="15"/>
  <c r="M120" i="15"/>
  <c r="N120" i="15"/>
  <c r="M126" i="15"/>
  <c r="N126" i="15"/>
  <c r="M133" i="14"/>
  <c r="V130" i="13"/>
  <c r="V130" i="12"/>
  <c r="M131" i="12"/>
  <c r="N131" i="12"/>
  <c r="M136" i="12"/>
  <c r="M134" i="11"/>
  <c r="M129" i="10"/>
  <c r="V130" i="8"/>
  <c r="M131" i="8"/>
  <c r="N131" i="8"/>
  <c r="V130" i="7"/>
  <c r="M138" i="7"/>
  <c r="M130" i="16"/>
  <c r="M136" i="16"/>
  <c r="M134" i="15"/>
  <c r="M142" i="14"/>
  <c r="M145" i="14"/>
  <c r="N145" i="14"/>
  <c r="V141" i="13"/>
  <c r="V141" i="12"/>
  <c r="M149" i="12"/>
  <c r="M141" i="11"/>
  <c r="M144" i="11"/>
  <c r="N144" i="11"/>
  <c r="V141" i="9"/>
  <c r="V141" i="8"/>
  <c r="M143" i="8"/>
  <c r="N143" i="8"/>
  <c r="M149" i="8"/>
  <c r="M141" i="7"/>
  <c r="M144" i="7"/>
  <c r="N144" i="7"/>
  <c r="V141" i="2"/>
  <c r="V141" i="16"/>
  <c r="M143" i="16"/>
  <c r="N143" i="16"/>
  <c r="M149" i="16"/>
  <c r="M141" i="15"/>
  <c r="M144" i="15"/>
  <c r="N144" i="15"/>
  <c r="V152" i="14"/>
  <c r="M155" i="14"/>
  <c r="M160" i="14"/>
  <c r="N160" i="14"/>
  <c r="V152" i="13"/>
  <c r="M159" i="13"/>
  <c r="N159" i="13"/>
  <c r="V152" i="12"/>
  <c r="M157" i="12"/>
  <c r="N157" i="12"/>
  <c r="M160" i="12"/>
  <c r="M152" i="9"/>
  <c r="M158" i="9"/>
  <c r="M156" i="8"/>
  <c r="M151" i="7"/>
  <c r="M154" i="7"/>
  <c r="N154" i="7"/>
  <c r="V152" i="2"/>
  <c r="M159" i="2"/>
  <c r="N159" i="2"/>
  <c r="V152" i="16"/>
  <c r="M157" i="16"/>
  <c r="N157" i="16"/>
  <c r="M160" i="16"/>
  <c r="M158" i="15"/>
  <c r="N158" i="15"/>
  <c r="M162" i="13"/>
  <c r="M165" i="13"/>
  <c r="N165" i="13"/>
  <c r="V163" i="11"/>
  <c r="V163" i="10"/>
  <c r="M171" i="10"/>
  <c r="M163" i="7"/>
  <c r="M166" i="7"/>
  <c r="N166" i="7"/>
  <c r="M169" i="7"/>
  <c r="N165" i="6"/>
  <c r="M167" i="6"/>
  <c r="M162" i="2"/>
  <c r="M165" i="2"/>
  <c r="N165" i="2"/>
  <c r="V163" i="15"/>
  <c r="M170" i="15"/>
  <c r="N170" i="15"/>
  <c r="M177" i="14"/>
  <c r="M174" i="13"/>
  <c r="V174" i="11"/>
  <c r="V174" i="10"/>
  <c r="M182" i="10"/>
  <c r="M174" i="9"/>
  <c r="V174" i="7"/>
  <c r="V174" i="6"/>
  <c r="M176" i="6"/>
  <c r="N176" i="6"/>
  <c r="M182" i="6"/>
  <c r="M174" i="2"/>
  <c r="M177" i="2"/>
  <c r="N177" i="2"/>
  <c r="V174" i="15"/>
  <c r="V185" i="13"/>
  <c r="M191" i="13"/>
  <c r="M184" i="12"/>
  <c r="V185" i="11"/>
  <c r="M193" i="11"/>
  <c r="M191" i="10"/>
  <c r="M184" i="8"/>
  <c r="M187" i="8"/>
  <c r="N187" i="8"/>
  <c r="V185" i="7"/>
  <c r="M192" i="7"/>
  <c r="N192" i="7"/>
  <c r="M193" i="7"/>
  <c r="M190" i="6"/>
  <c r="N190" i="6"/>
  <c r="M191" i="6"/>
  <c r="M184" i="16"/>
  <c r="M187" i="16"/>
  <c r="N187" i="16"/>
  <c r="V185" i="15"/>
  <c r="M187" i="15"/>
  <c r="N187" i="15"/>
  <c r="M192" i="15"/>
  <c r="N192" i="15"/>
  <c r="M193" i="15"/>
  <c r="M199" i="14"/>
  <c r="M201" i="13"/>
  <c r="N201" i="13"/>
  <c r="M202" i="13"/>
  <c r="M195" i="11"/>
  <c r="M199" i="10"/>
  <c r="N199" i="10"/>
  <c r="M200" i="10"/>
  <c r="M201" i="9"/>
  <c r="N201" i="9"/>
  <c r="M202" i="9"/>
  <c r="M196" i="7"/>
  <c r="V196" i="2"/>
  <c r="M197" i="2"/>
  <c r="N197" i="2"/>
  <c r="V196" i="16"/>
  <c r="M203" i="16"/>
  <c r="N203" i="16"/>
  <c r="M204" i="16"/>
  <c r="M196" i="15"/>
  <c r="M208" i="14"/>
  <c r="N208" i="14"/>
  <c r="M210" i="11"/>
  <c r="N210" i="11"/>
  <c r="M209" i="9"/>
  <c r="N209" i="9"/>
  <c r="V207" i="7"/>
  <c r="M214" i="7"/>
  <c r="N214" i="7"/>
  <c r="V207" i="6"/>
  <c r="M212" i="6"/>
  <c r="N212" i="6"/>
  <c r="M215" i="6"/>
  <c r="M207" i="15"/>
  <c r="V218" i="14"/>
  <c r="M221" i="14"/>
  <c r="M224" i="13"/>
  <c r="V218" i="9"/>
  <c r="N220" i="8"/>
  <c r="M220" i="8"/>
  <c r="V218" i="16"/>
  <c r="M223" i="16"/>
  <c r="N223" i="16"/>
  <c r="V229" i="14"/>
  <c r="V229" i="11"/>
  <c r="N233" i="9"/>
  <c r="M233" i="9"/>
  <c r="N235" i="6"/>
  <c r="M235" i="6"/>
  <c r="N242" i="11"/>
  <c r="M242" i="11"/>
  <c r="N244" i="10"/>
  <c r="M244" i="10"/>
  <c r="N239" i="15"/>
  <c r="M239" i="15"/>
  <c r="N259" i="9"/>
  <c r="M259" i="9"/>
  <c r="N259" i="7"/>
  <c r="M259" i="7"/>
  <c r="N259" i="2"/>
  <c r="M259" i="2"/>
  <c r="N259" i="15"/>
  <c r="M259" i="15"/>
  <c r="N270" i="14"/>
  <c r="M270" i="14"/>
  <c r="M269" i="7"/>
  <c r="N269" i="7"/>
  <c r="N266" i="15"/>
  <c r="M266" i="15"/>
  <c r="M277" i="14"/>
  <c r="N277" i="14"/>
  <c r="M272" i="9"/>
  <c r="N272" i="9"/>
  <c r="M277" i="6"/>
  <c r="N277" i="6"/>
  <c r="N277" i="15"/>
  <c r="M277" i="15"/>
  <c r="V295" i="16"/>
  <c r="M300" i="16"/>
  <c r="N300" i="16"/>
  <c r="M302" i="15"/>
  <c r="N302" i="15"/>
  <c r="N309" i="11"/>
  <c r="M309" i="11"/>
  <c r="N308" i="9"/>
  <c r="M308" i="9"/>
  <c r="V306" i="6"/>
  <c r="M312" i="15"/>
  <c r="N312" i="15"/>
  <c r="V317" i="13"/>
  <c r="V317" i="12"/>
  <c r="M322" i="12"/>
  <c r="N322" i="12"/>
  <c r="N321" i="2"/>
  <c r="M321" i="2"/>
  <c r="N318" i="16"/>
  <c r="M318" i="16"/>
  <c r="M345" i="15"/>
  <c r="N345" i="15"/>
  <c r="N309" i="16"/>
  <c r="N235" i="7"/>
  <c r="N119" i="15"/>
  <c r="N120" i="8"/>
  <c r="N122" i="9"/>
  <c r="N124" i="10"/>
  <c r="N126" i="11"/>
  <c r="N118" i="11"/>
  <c r="N120" i="12"/>
  <c r="N122" i="13"/>
  <c r="N229" i="10"/>
  <c r="N96" i="14"/>
  <c r="N253" i="2"/>
  <c r="N47" i="10"/>
  <c r="N28" i="10"/>
  <c r="N22" i="10"/>
  <c r="M218" i="7"/>
  <c r="M221" i="7"/>
  <c r="N221" i="7"/>
  <c r="M224" i="7"/>
  <c r="M222" i="6"/>
  <c r="M217" i="2"/>
  <c r="V218" i="15"/>
  <c r="M219" i="15"/>
  <c r="N219" i="15"/>
  <c r="M225" i="15"/>
  <c r="N225" i="15"/>
  <c r="M233" i="14"/>
  <c r="M229" i="13"/>
  <c r="M232" i="13"/>
  <c r="M235" i="13"/>
  <c r="M231" i="12"/>
  <c r="V229" i="10"/>
  <c r="M234" i="10"/>
  <c r="M237" i="10"/>
  <c r="V229" i="9"/>
  <c r="M230" i="9"/>
  <c r="M236" i="9"/>
  <c r="M228" i="7"/>
  <c r="M231" i="7"/>
  <c r="M237" i="7"/>
  <c r="M233" i="6"/>
  <c r="M229" i="2"/>
  <c r="M232" i="2"/>
  <c r="M235" i="2"/>
  <c r="M229" i="16"/>
  <c r="M231" i="16"/>
  <c r="M233" i="15"/>
  <c r="M234" i="15"/>
  <c r="M239" i="14"/>
  <c r="M246" i="14"/>
  <c r="M247" i="14"/>
  <c r="V240" i="13"/>
  <c r="M241" i="13"/>
  <c r="M246" i="13"/>
  <c r="M239" i="12"/>
  <c r="V240" i="11"/>
  <c r="M245" i="11"/>
  <c r="M248" i="11"/>
  <c r="V240" i="10"/>
  <c r="M241" i="10"/>
  <c r="M247" i="10"/>
  <c r="M246" i="9"/>
  <c r="M239" i="8"/>
  <c r="M248" i="8"/>
  <c r="M244" i="7"/>
  <c r="M240" i="6"/>
  <c r="M243" i="6"/>
  <c r="M246" i="6"/>
  <c r="M240" i="2"/>
  <c r="M242" i="2"/>
  <c r="M244" i="16"/>
  <c r="V240" i="15"/>
  <c r="M245" i="15"/>
  <c r="N245" i="15"/>
  <c r="M248" i="15"/>
  <c r="M251" i="14"/>
  <c r="M254" i="14"/>
  <c r="M256" i="13"/>
  <c r="M257" i="13"/>
  <c r="M251" i="12"/>
  <c r="M252" i="12"/>
  <c r="M256" i="12"/>
  <c r="N256" i="12"/>
  <c r="M256" i="11"/>
  <c r="M257" i="11"/>
  <c r="M251" i="10"/>
  <c r="M252" i="10"/>
  <c r="N252" i="10"/>
  <c r="M256" i="10"/>
  <c r="M256" i="9"/>
  <c r="M257" i="9"/>
  <c r="M252" i="8"/>
  <c r="N252" i="8"/>
  <c r="M256" i="8"/>
  <c r="N256" i="8"/>
  <c r="M255" i="7"/>
  <c r="M256" i="7"/>
  <c r="M257" i="7"/>
  <c r="M251" i="6"/>
  <c r="M252" i="6"/>
  <c r="N252" i="6"/>
  <c r="M256" i="6"/>
  <c r="N256" i="6"/>
  <c r="M255" i="2"/>
  <c r="M256" i="2"/>
  <c r="M257" i="2"/>
  <c r="M252" i="16"/>
  <c r="N252" i="16"/>
  <c r="M256" i="16"/>
  <c r="N256" i="16"/>
  <c r="M255" i="15"/>
  <c r="M256" i="15"/>
  <c r="N256" i="15"/>
  <c r="M257" i="15"/>
  <c r="V262" i="14"/>
  <c r="M263" i="14"/>
  <c r="M266" i="14"/>
  <c r="M267" i="14"/>
  <c r="M268" i="14"/>
  <c r="M263" i="13"/>
  <c r="M269" i="13"/>
  <c r="N269" i="13"/>
  <c r="M270" i="13"/>
  <c r="M261" i="12"/>
  <c r="M269" i="12"/>
  <c r="V262" i="11"/>
  <c r="M263" i="11"/>
  <c r="M269" i="11"/>
  <c r="V262" i="10"/>
  <c r="M267" i="10"/>
  <c r="M270" i="10"/>
  <c r="M262" i="8"/>
  <c r="M263" i="8"/>
  <c r="M264" i="8"/>
  <c r="M262" i="7"/>
  <c r="M265" i="7"/>
  <c r="N265" i="7"/>
  <c r="M268" i="7"/>
  <c r="N264" i="6"/>
  <c r="M266" i="6"/>
  <c r="M261" i="2"/>
  <c r="M264" i="2"/>
  <c r="M270" i="2"/>
  <c r="M268" i="16"/>
  <c r="V262" i="15"/>
  <c r="M263" i="15"/>
  <c r="M269" i="15"/>
  <c r="N269" i="15"/>
  <c r="M281" i="14"/>
  <c r="N281" i="14"/>
  <c r="V273" i="13"/>
  <c r="M274" i="13"/>
  <c r="M280" i="13"/>
  <c r="N280" i="13"/>
  <c r="M281" i="12"/>
  <c r="N281" i="12"/>
  <c r="V273" i="11"/>
  <c r="M274" i="11"/>
  <c r="M280" i="11"/>
  <c r="M281" i="10"/>
  <c r="N281" i="10"/>
  <c r="V273" i="9"/>
  <c r="M274" i="9"/>
  <c r="M280" i="9"/>
  <c r="N280" i="9"/>
  <c r="M279" i="8"/>
  <c r="M281" i="8"/>
  <c r="N281" i="8"/>
  <c r="V273" i="7"/>
  <c r="M274" i="7"/>
  <c r="M280" i="7"/>
  <c r="N280" i="7"/>
  <c r="N281" i="7"/>
  <c r="M279" i="6"/>
  <c r="M281" i="6"/>
  <c r="N281" i="6"/>
  <c r="V273" i="2"/>
  <c r="M274" i="2"/>
  <c r="M280" i="2"/>
  <c r="N280" i="2"/>
  <c r="M279" i="16"/>
  <c r="M281" i="16"/>
  <c r="V273" i="15"/>
  <c r="M274" i="15"/>
  <c r="N274" i="15"/>
  <c r="M280" i="15"/>
  <c r="N280" i="15"/>
  <c r="M283" i="14"/>
  <c r="M291" i="14"/>
  <c r="M288" i="13"/>
  <c r="M283" i="12"/>
  <c r="M291" i="12"/>
  <c r="M283" i="11"/>
  <c r="M286" i="11"/>
  <c r="M292" i="11"/>
  <c r="M288" i="10"/>
  <c r="M287" i="9"/>
  <c r="M290" i="9"/>
  <c r="M284" i="8"/>
  <c r="M286" i="8"/>
  <c r="M288" i="7"/>
  <c r="V284" i="6"/>
  <c r="M289" i="6"/>
  <c r="N289" i="6"/>
  <c r="N290" i="6"/>
  <c r="V284" i="2"/>
  <c r="M285" i="2"/>
  <c r="M291" i="2"/>
  <c r="N291" i="2"/>
  <c r="M290" i="16"/>
  <c r="M283" i="15"/>
  <c r="M286" i="15"/>
  <c r="N286" i="15"/>
  <c r="M292" i="15"/>
  <c r="M295" i="14"/>
  <c r="N295" i="14"/>
  <c r="M303" i="14"/>
  <c r="M294" i="13"/>
  <c r="M296" i="13"/>
  <c r="M301" i="13"/>
  <c r="M302" i="13"/>
  <c r="N302" i="13"/>
  <c r="M295" i="12"/>
  <c r="N295" i="12"/>
  <c r="M295" i="11"/>
  <c r="M298" i="11"/>
  <c r="N298" i="11"/>
  <c r="M301" i="11"/>
  <c r="M295" i="10"/>
  <c r="M296" i="10"/>
  <c r="V295" i="8"/>
  <c r="M300" i="8"/>
  <c r="N300" i="8"/>
  <c r="V295" i="7"/>
  <c r="M296" i="7"/>
  <c r="M302" i="7"/>
  <c r="N302" i="7"/>
  <c r="M301" i="6"/>
  <c r="M294" i="2"/>
  <c r="M297" i="2"/>
  <c r="M303" i="2"/>
  <c r="M299" i="16"/>
  <c r="M298" i="15"/>
  <c r="V306" i="13"/>
  <c r="M308" i="13"/>
  <c r="V306" i="12"/>
  <c r="M306" i="10"/>
  <c r="M308" i="10"/>
  <c r="M311" i="10"/>
  <c r="M312" i="7"/>
  <c r="N312" i="7"/>
  <c r="M310" i="6"/>
  <c r="N312" i="6"/>
  <c r="M308" i="2"/>
  <c r="M313" i="2"/>
  <c r="M314" i="2"/>
  <c r="M311" i="16"/>
  <c r="M312" i="16"/>
  <c r="M305" i="15"/>
  <c r="N305" i="15"/>
  <c r="M309" i="15"/>
  <c r="M320" i="13"/>
  <c r="N317" i="12"/>
  <c r="M320" i="11"/>
  <c r="N320" i="11"/>
  <c r="M320" i="7"/>
  <c r="N320" i="7"/>
  <c r="M317" i="15"/>
  <c r="M320" i="15"/>
  <c r="N320" i="15"/>
  <c r="M323" i="15"/>
  <c r="V328" i="14"/>
  <c r="M333" i="14"/>
  <c r="M336" i="14"/>
  <c r="M328" i="12"/>
  <c r="M330" i="12"/>
  <c r="M328" i="11"/>
  <c r="M331" i="11"/>
  <c r="M334" i="11"/>
  <c r="M332" i="10"/>
  <c r="M330" i="8"/>
  <c r="M328" i="7"/>
  <c r="M331" i="7"/>
  <c r="M334" i="7"/>
  <c r="M332" i="6"/>
  <c r="M330" i="16"/>
  <c r="M328" i="15"/>
  <c r="M331" i="15"/>
  <c r="M334" i="15"/>
  <c r="V339" i="14"/>
  <c r="M344" i="14"/>
  <c r="M347" i="14"/>
  <c r="M338" i="13"/>
  <c r="M341" i="13"/>
  <c r="N341" i="13"/>
  <c r="M340" i="10"/>
  <c r="M347" i="10"/>
  <c r="N340" i="8"/>
  <c r="M340" i="8"/>
  <c r="M341" i="6"/>
  <c r="V339" i="2"/>
  <c r="N266" i="13"/>
  <c r="N250" i="16"/>
  <c r="N258" i="8"/>
  <c r="N251" i="9"/>
  <c r="N255" i="11"/>
  <c r="N259" i="13"/>
  <c r="N253" i="14"/>
  <c r="N241" i="16"/>
  <c r="N243" i="2"/>
  <c r="N245" i="6"/>
  <c r="N247" i="7"/>
  <c r="N239" i="7"/>
  <c r="N241" i="8"/>
  <c r="N243" i="9"/>
  <c r="N245" i="10"/>
  <c r="N247" i="11"/>
  <c r="N239" i="11"/>
  <c r="N241" i="12"/>
  <c r="N243" i="13"/>
  <c r="N342" i="16"/>
  <c r="N322" i="2"/>
  <c r="N317" i="10"/>
  <c r="N322" i="11"/>
  <c r="N294" i="6"/>
  <c r="N296" i="13"/>
  <c r="N287" i="16"/>
  <c r="N280" i="11"/>
  <c r="N341" i="7"/>
  <c r="N292" i="8"/>
  <c r="N272" i="10"/>
  <c r="N280" i="14"/>
  <c r="N252" i="9"/>
  <c r="N259" i="16"/>
  <c r="N243" i="10"/>
  <c r="N331" i="9"/>
  <c r="N239" i="14"/>
  <c r="N235" i="16"/>
  <c r="N232" i="13"/>
  <c r="N236" i="14"/>
  <c r="N223" i="11"/>
  <c r="N221" i="12"/>
  <c r="N222" i="13"/>
  <c r="N199" i="2"/>
  <c r="N179" i="2"/>
  <c r="N179" i="10"/>
  <c r="N159" i="11"/>
  <c r="N74" i="2"/>
  <c r="N76" i="6"/>
  <c r="N80" i="11"/>
  <c r="N77" i="12"/>
  <c r="N79" i="13"/>
  <c r="N74" i="14"/>
  <c r="N163" i="10"/>
  <c r="N26" i="14"/>
  <c r="N232" i="10"/>
  <c r="N189" i="16"/>
  <c r="N189" i="12"/>
  <c r="N107" i="2"/>
  <c r="N87" i="9"/>
  <c r="N210" i="15"/>
  <c r="N123" i="14"/>
  <c r="N108" i="7"/>
  <c r="N113" i="8"/>
  <c r="N46" i="11"/>
  <c r="N45" i="12"/>
  <c r="N41" i="13"/>
  <c r="N44" i="14"/>
  <c r="N39" i="2"/>
  <c r="N38" i="7"/>
  <c r="N37" i="8"/>
  <c r="N32" i="10"/>
  <c r="N232" i="14"/>
  <c r="N167" i="16"/>
  <c r="N171" i="6"/>
  <c r="N165" i="7"/>
  <c r="N169" i="9"/>
  <c r="N167" i="12"/>
  <c r="N102" i="9"/>
  <c r="N70" i="10"/>
  <c r="N67" i="12"/>
  <c r="N47" i="7"/>
  <c r="N32" i="7"/>
  <c r="N30" i="12"/>
  <c r="N19" i="7"/>
  <c r="M228" i="13"/>
  <c r="M231" i="13"/>
  <c r="M232" i="11"/>
  <c r="V229" i="8"/>
  <c r="M234" i="8"/>
  <c r="V229" i="7"/>
  <c r="M230" i="7"/>
  <c r="M236" i="7"/>
  <c r="M228" i="2"/>
  <c r="M231" i="2"/>
  <c r="N231" i="2"/>
  <c r="M232" i="15"/>
  <c r="V240" i="14"/>
  <c r="M241" i="14"/>
  <c r="M245" i="14"/>
  <c r="M245" i="13"/>
  <c r="V240" i="12"/>
  <c r="M241" i="12"/>
  <c r="M245" i="12"/>
  <c r="V240" i="9"/>
  <c r="M245" i="9"/>
  <c r="V240" i="8"/>
  <c r="M241" i="8"/>
  <c r="M247" i="8"/>
  <c r="M239" i="6"/>
  <c r="M243" i="16"/>
  <c r="M250" i="14"/>
  <c r="M253" i="14"/>
  <c r="M258" i="14"/>
  <c r="M254" i="13"/>
  <c r="M254" i="11"/>
  <c r="N254" i="11"/>
  <c r="M254" i="9"/>
  <c r="M254" i="7"/>
  <c r="N254" i="7"/>
  <c r="M254" i="2"/>
  <c r="N254" i="2"/>
  <c r="M254" i="15"/>
  <c r="M262" i="14"/>
  <c r="N262" i="14"/>
  <c r="N261" i="13"/>
  <c r="M266" i="13"/>
  <c r="M265" i="9"/>
  <c r="M261" i="7"/>
  <c r="M264" i="7"/>
  <c r="V262" i="2"/>
  <c r="M263" i="2"/>
  <c r="M269" i="2"/>
  <c r="N269" i="2"/>
  <c r="V262" i="16"/>
  <c r="M267" i="16"/>
  <c r="N267" i="16"/>
  <c r="V273" i="14"/>
  <c r="M278" i="14"/>
  <c r="M273" i="13"/>
  <c r="M279" i="13"/>
  <c r="N279" i="13"/>
  <c r="V273" i="12"/>
  <c r="M278" i="12"/>
  <c r="N278" i="12"/>
  <c r="M273" i="11"/>
  <c r="M279" i="11"/>
  <c r="N279" i="11"/>
  <c r="V273" i="10"/>
  <c r="M278" i="10"/>
  <c r="M273" i="9"/>
  <c r="M279" i="9"/>
  <c r="V273" i="8"/>
  <c r="M278" i="8"/>
  <c r="N278" i="8"/>
  <c r="M273" i="7"/>
  <c r="N273" i="7"/>
  <c r="M279" i="7"/>
  <c r="V273" i="6"/>
  <c r="M278" i="6"/>
  <c r="N278" i="6"/>
  <c r="M273" i="2"/>
  <c r="N273" i="2"/>
  <c r="M279" i="2"/>
  <c r="V273" i="16"/>
  <c r="M278" i="16"/>
  <c r="N278" i="16"/>
  <c r="M273" i="15"/>
  <c r="M279" i="15"/>
  <c r="N279" i="15"/>
  <c r="V284" i="11"/>
  <c r="M285" i="11"/>
  <c r="M291" i="11"/>
  <c r="M283" i="9"/>
  <c r="M286" i="9"/>
  <c r="N286" i="9"/>
  <c r="N285" i="8"/>
  <c r="M287" i="7"/>
  <c r="N287" i="7"/>
  <c r="V284" i="16"/>
  <c r="M289" i="16"/>
  <c r="N289" i="16"/>
  <c r="V284" i="15"/>
  <c r="M285" i="15"/>
  <c r="N285" i="15"/>
  <c r="M291" i="15"/>
  <c r="N291" i="15"/>
  <c r="M294" i="14"/>
  <c r="M302" i="14"/>
  <c r="M299" i="13"/>
  <c r="M294" i="12"/>
  <c r="M302" i="12"/>
  <c r="N303" i="12"/>
  <c r="M294" i="11"/>
  <c r="M297" i="11"/>
  <c r="N297" i="11"/>
  <c r="M298" i="9"/>
  <c r="V295" i="6"/>
  <c r="M300" i="6"/>
  <c r="N300" i="6"/>
  <c r="V295" i="2"/>
  <c r="M296" i="2"/>
  <c r="M302" i="2"/>
  <c r="N302" i="2"/>
  <c r="M297" i="15"/>
  <c r="N297" i="15"/>
  <c r="V306" i="14"/>
  <c r="M314" i="14"/>
  <c r="M306" i="13"/>
  <c r="M310" i="12"/>
  <c r="V306" i="11"/>
  <c r="M305" i="10"/>
  <c r="V306" i="9"/>
  <c r="V306" i="8"/>
  <c r="M314" i="8"/>
  <c r="V306" i="7"/>
  <c r="V306" i="2"/>
  <c r="M307" i="2"/>
  <c r="M312" i="2"/>
  <c r="N312" i="2"/>
  <c r="M310" i="16"/>
  <c r="M308" i="15"/>
  <c r="N308" i="15"/>
  <c r="M316" i="13"/>
  <c r="M319" i="13"/>
  <c r="N319" i="13"/>
  <c r="M316" i="11"/>
  <c r="M316" i="7"/>
  <c r="M335" i="12"/>
  <c r="M327" i="11"/>
  <c r="M335" i="8"/>
  <c r="M327" i="7"/>
  <c r="M335" i="16"/>
  <c r="N330" i="15"/>
  <c r="V339" i="13"/>
  <c r="M344" i="13"/>
  <c r="M338" i="12"/>
  <c r="N347" i="9"/>
  <c r="M347" i="9"/>
  <c r="M339" i="8"/>
  <c r="M340" i="6"/>
  <c r="V339" i="16"/>
  <c r="N346" i="2"/>
  <c r="N342" i="8"/>
  <c r="N343" i="11"/>
  <c r="N343" i="13"/>
  <c r="N334" i="16"/>
  <c r="N327" i="12"/>
  <c r="N328" i="13"/>
  <c r="N345" i="12"/>
  <c r="N327" i="9"/>
  <c r="N334" i="12"/>
  <c r="N320" i="9"/>
  <c r="N324" i="12"/>
  <c r="N311" i="9"/>
  <c r="N305" i="10"/>
  <c r="N307" i="11"/>
  <c r="N309" i="12"/>
  <c r="N313" i="14"/>
  <c r="N278" i="14"/>
  <c r="N267" i="14"/>
  <c r="N261" i="14"/>
  <c r="N233" i="8"/>
  <c r="N232" i="9"/>
  <c r="N236" i="10"/>
  <c r="N236" i="12"/>
  <c r="N237" i="13"/>
  <c r="N228" i="14"/>
  <c r="N226" i="8"/>
  <c r="N217" i="8"/>
  <c r="N219" i="11"/>
  <c r="N220" i="12"/>
  <c r="N220" i="14"/>
  <c r="N213" i="9"/>
  <c r="N208" i="9"/>
  <c r="N214" i="11"/>
  <c r="N211" i="12"/>
  <c r="N206" i="12"/>
  <c r="N212" i="14"/>
  <c r="N199" i="15"/>
  <c r="N196" i="16"/>
  <c r="N200" i="6"/>
  <c r="N204" i="8"/>
  <c r="N189" i="6"/>
  <c r="N190" i="7"/>
  <c r="N182" i="16"/>
  <c r="N173" i="16"/>
  <c r="N174" i="9"/>
  <c r="N182" i="13"/>
  <c r="N163" i="16"/>
  <c r="N164" i="2"/>
  <c r="N167" i="9"/>
  <c r="N171" i="11"/>
  <c r="N165" i="12"/>
  <c r="N169" i="14"/>
  <c r="N152" i="8"/>
  <c r="N158" i="12"/>
  <c r="N148" i="16"/>
  <c r="N126" i="10"/>
  <c r="N120" i="11"/>
  <c r="N124" i="13"/>
  <c r="N108" i="16"/>
  <c r="N112" i="6"/>
  <c r="N116" i="8"/>
  <c r="N108" i="10"/>
  <c r="N116" i="14"/>
  <c r="N98" i="2"/>
  <c r="N96" i="8"/>
  <c r="N103" i="10"/>
  <c r="N97" i="11"/>
  <c r="N101" i="13"/>
  <c r="N85" i="16"/>
  <c r="N93" i="8"/>
  <c r="N86" i="9"/>
  <c r="N90" i="11"/>
  <c r="N94" i="13"/>
  <c r="N88" i="14"/>
  <c r="N78" i="2"/>
  <c r="N82" i="7"/>
  <c r="N76" i="8"/>
  <c r="N80" i="10"/>
  <c r="N74" i="11"/>
  <c r="N78" i="13"/>
  <c r="N66" i="15"/>
  <c r="N65" i="9"/>
  <c r="N69" i="11"/>
  <c r="N63" i="12"/>
  <c r="N67" i="14"/>
  <c r="N56" i="16"/>
  <c r="N54" i="7"/>
  <c r="N60" i="10"/>
  <c r="N52" i="10"/>
  <c r="N58" i="13"/>
  <c r="N60" i="14"/>
  <c r="N278" i="7"/>
  <c r="N281" i="11"/>
  <c r="N279" i="14"/>
  <c r="N241" i="13"/>
  <c r="N232" i="15"/>
  <c r="N232" i="2"/>
  <c r="N236" i="6"/>
  <c r="N230" i="8"/>
  <c r="N234" i="9"/>
  <c r="N228" i="11"/>
  <c r="N232" i="12"/>
  <c r="N217" i="6"/>
  <c r="N221" i="8"/>
  <c r="N221" i="9"/>
  <c r="N220" i="10"/>
  <c r="N221" i="11"/>
  <c r="N219" i="12"/>
  <c r="N218" i="13"/>
  <c r="N219" i="14"/>
  <c r="N210" i="6"/>
  <c r="N209" i="10"/>
  <c r="N213" i="12"/>
  <c r="N207" i="13"/>
  <c r="N196" i="15"/>
  <c r="N201" i="16"/>
  <c r="N203" i="2"/>
  <c r="N195" i="2"/>
  <c r="N197" i="6"/>
  <c r="N199" i="7"/>
  <c r="N201" i="8"/>
  <c r="N203" i="9"/>
  <c r="N203" i="11"/>
  <c r="N201" i="14"/>
  <c r="N190" i="2"/>
  <c r="N188" i="8"/>
  <c r="N188" i="9"/>
  <c r="N190" i="10"/>
  <c r="N192" i="11"/>
  <c r="N184" i="11"/>
  <c r="N186" i="12"/>
  <c r="N188" i="13"/>
  <c r="N190" i="14"/>
  <c r="N177" i="16"/>
  <c r="N175" i="7"/>
  <c r="N175" i="11"/>
  <c r="N177" i="12"/>
  <c r="N179" i="13"/>
  <c r="N181" i="14"/>
  <c r="N173" i="14"/>
  <c r="N168" i="2"/>
  <c r="N166" i="8"/>
  <c r="N166" i="9"/>
  <c r="N168" i="10"/>
  <c r="N170" i="11"/>
  <c r="N162" i="11"/>
  <c r="N164" i="12"/>
  <c r="N166" i="13"/>
  <c r="N168" i="14"/>
  <c r="N155" i="16"/>
  <c r="N153" i="7"/>
  <c r="N157" i="13"/>
  <c r="N159" i="14"/>
  <c r="N151" i="14"/>
  <c r="N146" i="2"/>
  <c r="N144" i="8"/>
  <c r="N144" i="9"/>
  <c r="N146" i="10"/>
  <c r="N148" i="11"/>
  <c r="N257" i="7"/>
  <c r="N259" i="8"/>
  <c r="N257" i="10"/>
  <c r="N245" i="2"/>
  <c r="N230" i="9"/>
  <c r="N231" i="10"/>
  <c r="N219" i="7"/>
  <c r="N206" i="8"/>
  <c r="N213" i="10"/>
  <c r="N207" i="11"/>
  <c r="N211" i="13"/>
  <c r="N197" i="8"/>
  <c r="N177" i="13"/>
  <c r="N168" i="9"/>
  <c r="N170" i="10"/>
  <c r="N162" i="10"/>
  <c r="N164" i="11"/>
  <c r="N157" i="14"/>
  <c r="N135" i="2"/>
  <c r="N111" i="2"/>
  <c r="N134" i="8"/>
  <c r="N133" i="11"/>
  <c r="N134" i="14"/>
  <c r="N120" i="16"/>
  <c r="N124" i="2"/>
  <c r="N119" i="8"/>
  <c r="N89" i="12"/>
  <c r="N87" i="13"/>
  <c r="N31" i="15"/>
  <c r="N37" i="6"/>
  <c r="N36" i="8"/>
  <c r="N36" i="10"/>
  <c r="N35" i="11"/>
  <c r="N34" i="13"/>
  <c r="N33" i="14"/>
  <c r="N23" i="16"/>
  <c r="N28" i="7"/>
  <c r="N25" i="9"/>
  <c r="N24" i="10"/>
  <c r="N28" i="11"/>
  <c r="N187" i="10"/>
  <c r="N178" i="9"/>
  <c r="N126" i="12"/>
  <c r="N101" i="11"/>
  <c r="N99" i="14"/>
  <c r="N89" i="16"/>
  <c r="N90" i="9"/>
  <c r="N76" i="12"/>
  <c r="N76" i="14"/>
  <c r="N68" i="2"/>
  <c r="N32" i="2"/>
  <c r="N38" i="14"/>
  <c r="N256" i="11"/>
  <c r="N121" i="7"/>
  <c r="N23" i="2"/>
  <c r="N27" i="7"/>
  <c r="N89" i="9"/>
  <c r="N86" i="11"/>
  <c r="N56" i="9"/>
  <c r="N53" i="10"/>
  <c r="N58" i="11"/>
  <c r="N54" i="12"/>
  <c r="N61" i="14"/>
  <c r="N56" i="14"/>
  <c r="N45" i="16"/>
  <c r="N41" i="2"/>
  <c r="N44" i="6"/>
  <c r="N228" i="2"/>
  <c r="N233" i="11"/>
  <c r="N126" i="8"/>
  <c r="N120" i="10"/>
  <c r="N124" i="11"/>
  <c r="N118" i="13"/>
  <c r="N108" i="15"/>
  <c r="N113" i="16"/>
  <c r="N89" i="15"/>
  <c r="N53" i="9"/>
  <c r="N57" i="11"/>
  <c r="N61" i="13"/>
  <c r="N55" i="14"/>
  <c r="N43" i="13"/>
  <c r="N26" i="16"/>
  <c r="M233" i="8"/>
  <c r="M229" i="7"/>
  <c r="M232" i="7"/>
  <c r="N232" i="7"/>
  <c r="M235" i="7"/>
  <c r="V229" i="16"/>
  <c r="M237" i="16"/>
  <c r="V229" i="15"/>
  <c r="M230" i="15"/>
  <c r="N230" i="15"/>
  <c r="M236" i="15"/>
  <c r="N236" i="15"/>
  <c r="M240" i="14"/>
  <c r="M244" i="14"/>
  <c r="M239" i="13"/>
  <c r="M242" i="13"/>
  <c r="N242" i="13"/>
  <c r="M240" i="12"/>
  <c r="M244" i="12"/>
  <c r="M239" i="10"/>
  <c r="M244" i="9"/>
  <c r="M240" i="8"/>
  <c r="M246" i="8"/>
  <c r="M239" i="7"/>
  <c r="V240" i="2"/>
  <c r="M248" i="2"/>
  <c r="V240" i="16"/>
  <c r="M257" i="14"/>
  <c r="M250" i="13"/>
  <c r="M252" i="13"/>
  <c r="N252" i="13"/>
  <c r="V251" i="12"/>
  <c r="M259" i="12"/>
  <c r="V251" i="11"/>
  <c r="V251" i="10"/>
  <c r="M259" i="10"/>
  <c r="V251" i="9"/>
  <c r="V251" i="8"/>
  <c r="M253" i="8"/>
  <c r="N253" i="8"/>
  <c r="M259" i="8"/>
  <c r="V251" i="7"/>
  <c r="V251" i="6"/>
  <c r="M253" i="6"/>
  <c r="N253" i="6"/>
  <c r="M259" i="6"/>
  <c r="V251" i="2"/>
  <c r="V251" i="16"/>
  <c r="M253" i="16"/>
  <c r="N253" i="16"/>
  <c r="M259" i="16"/>
  <c r="V251" i="15"/>
  <c r="M252" i="15"/>
  <c r="N252" i="15"/>
  <c r="V262" i="13"/>
  <c r="M264" i="13"/>
  <c r="N264" i="13"/>
  <c r="M262" i="12"/>
  <c r="N262" i="12"/>
  <c r="M261" i="11"/>
  <c r="M264" i="11"/>
  <c r="N264" i="11"/>
  <c r="V262" i="9"/>
  <c r="M269" i="9"/>
  <c r="N269" i="9"/>
  <c r="V262" i="8"/>
  <c r="M267" i="8"/>
  <c r="N267" i="8"/>
  <c r="M270" i="8"/>
  <c r="N262" i="7"/>
  <c r="M261" i="6"/>
  <c r="M262" i="2"/>
  <c r="M265" i="2"/>
  <c r="N265" i="2"/>
  <c r="M268" i="2"/>
  <c r="N264" i="16"/>
  <c r="M266" i="16"/>
  <c r="M261" i="15"/>
  <c r="M264" i="15"/>
  <c r="N264" i="15"/>
  <c r="M270" i="15"/>
  <c r="N270" i="15"/>
  <c r="M275" i="13"/>
  <c r="N275" i="13"/>
  <c r="M275" i="11"/>
  <c r="N275" i="11"/>
  <c r="M275" i="9"/>
  <c r="N275" i="9"/>
  <c r="M281" i="9"/>
  <c r="M275" i="7"/>
  <c r="N275" i="7"/>
  <c r="M281" i="7"/>
  <c r="M275" i="2"/>
  <c r="M281" i="2"/>
  <c r="M275" i="15"/>
  <c r="N275" i="15"/>
  <c r="M281" i="15"/>
  <c r="M284" i="14"/>
  <c r="M283" i="13"/>
  <c r="M285" i="13"/>
  <c r="M291" i="13"/>
  <c r="N291" i="13"/>
  <c r="M292" i="13"/>
  <c r="M284" i="12"/>
  <c r="N284" i="12"/>
  <c r="M292" i="12"/>
  <c r="M284" i="11"/>
  <c r="M287" i="11"/>
  <c r="N287" i="11"/>
  <c r="M290" i="11"/>
  <c r="V284" i="8"/>
  <c r="M289" i="8"/>
  <c r="N289" i="8"/>
  <c r="M292" i="8"/>
  <c r="V284" i="7"/>
  <c r="M285" i="7"/>
  <c r="M291" i="7"/>
  <c r="N291" i="7"/>
  <c r="M290" i="6"/>
  <c r="M283" i="2"/>
  <c r="M286" i="2"/>
  <c r="N286" i="2"/>
  <c r="M292" i="2"/>
  <c r="M288" i="16"/>
  <c r="M284" i="15"/>
  <c r="M290" i="15"/>
  <c r="V295" i="14"/>
  <c r="M301" i="14"/>
  <c r="V295" i="13"/>
  <c r="M297" i="13"/>
  <c r="N297" i="13"/>
  <c r="V295" i="12"/>
  <c r="M300" i="12"/>
  <c r="N300" i="12"/>
  <c r="M301" i="12"/>
  <c r="V295" i="10"/>
  <c r="M300" i="10"/>
  <c r="M303" i="10"/>
  <c r="V295" i="9"/>
  <c r="M302" i="9"/>
  <c r="N302" i="9"/>
  <c r="M301" i="8"/>
  <c r="M294" i="7"/>
  <c r="M297" i="7"/>
  <c r="M303" i="7"/>
  <c r="M299" i="6"/>
  <c r="M295" i="2"/>
  <c r="M298" i="2"/>
  <c r="N298" i="2"/>
  <c r="M301" i="2"/>
  <c r="M295" i="16"/>
  <c r="M296" i="16"/>
  <c r="M307" i="14"/>
  <c r="M312" i="12"/>
  <c r="M305" i="11"/>
  <c r="M313" i="11"/>
  <c r="V306" i="10"/>
  <c r="M307" i="10"/>
  <c r="M309" i="10"/>
  <c r="M313" i="9"/>
  <c r="N313" i="9"/>
  <c r="M307" i="8"/>
  <c r="M313" i="8"/>
  <c r="M305" i="7"/>
  <c r="N305" i="7"/>
  <c r="M313" i="7"/>
  <c r="M314" i="7"/>
  <c r="M306" i="6"/>
  <c r="M308" i="6"/>
  <c r="M311" i="6"/>
  <c r="M312" i="6"/>
  <c r="M305" i="2"/>
  <c r="N305" i="2"/>
  <c r="M309" i="2"/>
  <c r="N309" i="2"/>
  <c r="M311" i="2"/>
  <c r="V306" i="16"/>
  <c r="M309" i="16"/>
  <c r="M310" i="15"/>
  <c r="M317" i="14"/>
  <c r="M318" i="14"/>
  <c r="M317" i="12"/>
  <c r="M318" i="10"/>
  <c r="M316" i="9"/>
  <c r="N319" i="9"/>
  <c r="M321" i="7"/>
  <c r="M318" i="6"/>
  <c r="M319" i="6"/>
  <c r="M316" i="2"/>
  <c r="M327" i="13"/>
  <c r="M330" i="13"/>
  <c r="N330" i="13"/>
  <c r="V328" i="12"/>
  <c r="M327" i="10"/>
  <c r="M327" i="9"/>
  <c r="V328" i="8"/>
  <c r="N328" i="7"/>
  <c r="M327" i="6"/>
  <c r="M327" i="2"/>
  <c r="V328" i="16"/>
  <c r="V339" i="12"/>
  <c r="M338" i="11"/>
  <c r="M341" i="11"/>
  <c r="N341" i="11"/>
  <c r="M347" i="8"/>
  <c r="N347" i="8"/>
  <c r="N338" i="6"/>
  <c r="M338" i="6"/>
  <c r="M341" i="2"/>
  <c r="N341" i="2"/>
  <c r="N347" i="2"/>
  <c r="N347" i="10"/>
  <c r="N341" i="10"/>
  <c r="N344" i="11"/>
  <c r="N330" i="2"/>
  <c r="N319" i="2"/>
  <c r="N320" i="6"/>
  <c r="N319" i="10"/>
  <c r="N317" i="13"/>
  <c r="N310" i="6"/>
  <c r="N311" i="7"/>
  <c r="N303" i="16"/>
  <c r="N294" i="16"/>
  <c r="N295" i="9"/>
  <c r="N303" i="13"/>
  <c r="N322" i="9"/>
  <c r="N316" i="10"/>
  <c r="N320" i="12"/>
  <c r="N322" i="13"/>
  <c r="N324" i="14"/>
  <c r="N316" i="14"/>
  <c r="N311" i="2"/>
  <c r="N309" i="8"/>
  <c r="N309" i="9"/>
  <c r="N311" i="10"/>
  <c r="N313" i="11"/>
  <c r="N305" i="11"/>
  <c r="N307" i="12"/>
  <c r="N309" i="13"/>
  <c r="N311" i="14"/>
  <c r="N298" i="15"/>
  <c r="N298" i="16"/>
  <c r="N296" i="7"/>
  <c r="N342" i="10"/>
  <c r="N327" i="16"/>
  <c r="N328" i="2"/>
  <c r="N329" i="8"/>
  <c r="N333" i="9"/>
  <c r="N316" i="6"/>
  <c r="N318" i="12"/>
  <c r="N320" i="13"/>
  <c r="N297" i="7"/>
  <c r="N298" i="8"/>
  <c r="N298" i="9"/>
  <c r="N300" i="11"/>
  <c r="N287" i="15"/>
  <c r="N291" i="6"/>
  <c r="N272" i="12"/>
  <c r="N262" i="16"/>
  <c r="N264" i="2"/>
  <c r="N266" i="11"/>
  <c r="N329" i="10"/>
  <c r="N316" i="8"/>
  <c r="N301" i="10"/>
  <c r="N254" i="9"/>
  <c r="N251" i="11"/>
  <c r="N245" i="7"/>
  <c r="N305" i="16"/>
  <c r="N313" i="8"/>
  <c r="N310" i="11"/>
  <c r="N308" i="14"/>
  <c r="N296" i="2"/>
  <c r="N294" i="8"/>
  <c r="N302" i="14"/>
  <c r="N283" i="11"/>
  <c r="N284" i="14"/>
  <c r="N241" i="11"/>
  <c r="N236" i="7"/>
  <c r="N230" i="7"/>
  <c r="N188" i="16"/>
  <c r="N181" i="12"/>
  <c r="N151" i="12"/>
  <c r="N256" i="13"/>
  <c r="N234" i="2"/>
  <c r="N204" i="12"/>
  <c r="N66" i="2"/>
  <c r="N63" i="7"/>
  <c r="N64" i="10"/>
  <c r="N72" i="12"/>
  <c r="N41" i="12"/>
  <c r="N327" i="13"/>
  <c r="N223" i="13"/>
  <c r="N200" i="16"/>
  <c r="N204" i="6"/>
  <c r="N198" i="7"/>
  <c r="N202" i="9"/>
  <c r="N104" i="6"/>
  <c r="N100" i="9"/>
  <c r="N104" i="11"/>
  <c r="N81" i="14"/>
  <c r="N70" i="8"/>
  <c r="N63" i="10"/>
  <c r="N64" i="11"/>
  <c r="N71" i="14"/>
  <c r="N38" i="16"/>
  <c r="N312" i="9"/>
  <c r="N310" i="12"/>
  <c r="N258" i="16"/>
  <c r="N259" i="11"/>
  <c r="N199" i="11"/>
  <c r="N198" i="12"/>
  <c r="N193" i="10"/>
  <c r="N191" i="13"/>
  <c r="N149" i="10"/>
  <c r="N147" i="13"/>
  <c r="N141" i="13"/>
  <c r="N130" i="15"/>
  <c r="N134" i="9"/>
  <c r="N135" i="12"/>
  <c r="N121" i="15"/>
  <c r="N127" i="8"/>
  <c r="N82" i="8"/>
  <c r="N79" i="9"/>
  <c r="N81" i="10"/>
  <c r="N76" i="11"/>
  <c r="N72" i="11"/>
  <c r="N69" i="13"/>
  <c r="N38" i="13"/>
  <c r="N37" i="14"/>
  <c r="N25" i="2"/>
  <c r="N23" i="8"/>
  <c r="N19" i="10"/>
  <c r="N23" i="11"/>
  <c r="N24" i="12"/>
  <c r="N26" i="13"/>
  <c r="N28" i="14"/>
  <c r="N346" i="7"/>
  <c r="N274" i="2"/>
  <c r="N278" i="9"/>
  <c r="N261" i="10"/>
  <c r="N191" i="12"/>
  <c r="N136" i="7"/>
  <c r="N108" i="12"/>
  <c r="N103" i="12"/>
  <c r="N72" i="2"/>
  <c r="N34" i="16"/>
  <c r="N32" i="9"/>
  <c r="M339" i="9"/>
  <c r="M345" i="9"/>
  <c r="V339" i="6"/>
  <c r="N345" i="6"/>
  <c r="M347" i="6"/>
  <c r="M338" i="15"/>
  <c r="N342" i="6"/>
  <c r="N346" i="8"/>
  <c r="N347" i="12"/>
  <c r="N344" i="13"/>
  <c r="N335" i="16"/>
  <c r="N328" i="6"/>
  <c r="N327" i="7"/>
  <c r="N331" i="8"/>
  <c r="N331" i="10"/>
  <c r="N332" i="11"/>
  <c r="N334" i="13"/>
  <c r="N333" i="14"/>
  <c r="N325" i="16"/>
  <c r="N316" i="16"/>
  <c r="N317" i="9"/>
  <c r="N325" i="13"/>
  <c r="N306" i="16"/>
  <c r="N307" i="2"/>
  <c r="N310" i="9"/>
  <c r="N314" i="11"/>
  <c r="N308" i="12"/>
  <c r="N312" i="14"/>
  <c r="N295" i="8"/>
  <c r="N301" i="12"/>
  <c r="N297" i="14"/>
  <c r="N285" i="2"/>
  <c r="N283" i="8"/>
  <c r="N290" i="10"/>
  <c r="N268" i="14"/>
  <c r="N254" i="6"/>
  <c r="N253" i="10"/>
  <c r="N257" i="12"/>
  <c r="N251" i="13"/>
  <c r="N247" i="16"/>
  <c r="N320" i="16"/>
  <c r="N318" i="7"/>
  <c r="N305" i="6"/>
  <c r="N307" i="9"/>
  <c r="N309" i="10"/>
  <c r="N311" i="11"/>
  <c r="N313" i="12"/>
  <c r="N305" i="12"/>
  <c r="N307" i="13"/>
  <c r="N309" i="14"/>
  <c r="N302" i="6"/>
  <c r="N300" i="9"/>
  <c r="N302" i="10"/>
  <c r="N294" i="10"/>
  <c r="N296" i="11"/>
  <c r="N298" i="12"/>
  <c r="N300" i="13"/>
  <c r="N342" i="12"/>
  <c r="N329" i="6"/>
  <c r="N335" i="13"/>
  <c r="N318" i="9"/>
  <c r="N324" i="11"/>
  <c r="N316" i="12"/>
  <c r="N322" i="14"/>
  <c r="N307" i="7"/>
  <c r="N300" i="2"/>
  <c r="N300" i="10"/>
  <c r="N302" i="12"/>
  <c r="N298" i="13"/>
  <c r="N289" i="9"/>
  <c r="N291" i="10"/>
  <c r="N283" i="10"/>
  <c r="N285" i="11"/>
  <c r="N287" i="12"/>
  <c r="N289" i="13"/>
  <c r="N291" i="14"/>
  <c r="N283" i="14"/>
  <c r="N272" i="6"/>
  <c r="N276" i="9"/>
  <c r="N278" i="11"/>
  <c r="N274" i="12"/>
  <c r="N276" i="14"/>
  <c r="N341" i="8"/>
  <c r="N331" i="7"/>
  <c r="N336" i="13"/>
  <c r="N321" i="9"/>
  <c r="N312" i="12"/>
  <c r="N288" i="16"/>
  <c r="N283" i="6"/>
  <c r="N272" i="8"/>
  <c r="N273" i="11"/>
  <c r="N269" i="6"/>
  <c r="N261" i="6"/>
  <c r="N269" i="11"/>
  <c r="N263" i="11"/>
  <c r="N264" i="14"/>
  <c r="N254" i="16"/>
  <c r="N255" i="9"/>
  <c r="N250" i="14"/>
  <c r="N237" i="16"/>
  <c r="N228" i="8"/>
  <c r="N229" i="9"/>
  <c r="N231" i="11"/>
  <c r="N230" i="12"/>
  <c r="N234" i="13"/>
  <c r="N218" i="16"/>
  <c r="N219" i="2"/>
  <c r="N222" i="9"/>
  <c r="N222" i="11"/>
  <c r="N223" i="12"/>
  <c r="N217" i="14"/>
  <c r="N215" i="6"/>
  <c r="N206" i="6"/>
  <c r="N210" i="9"/>
  <c r="N207" i="10"/>
  <c r="N212" i="11"/>
  <c r="N208" i="12"/>
  <c r="N215" i="14"/>
  <c r="N210" i="14"/>
  <c r="N204" i="16"/>
  <c r="N198" i="2"/>
  <c r="N202" i="7"/>
  <c r="N196" i="8"/>
  <c r="N201" i="12"/>
  <c r="N192" i="16"/>
  <c r="N180" i="7"/>
  <c r="N181" i="8"/>
  <c r="N178" i="11"/>
  <c r="N176" i="14"/>
  <c r="N171" i="8"/>
  <c r="N162" i="8"/>
  <c r="N169" i="10"/>
  <c r="N163" i="11"/>
  <c r="N167" i="13"/>
  <c r="N153" i="15"/>
  <c r="N154" i="2"/>
  <c r="N155" i="6"/>
  <c r="N154" i="10"/>
  <c r="N152" i="13"/>
  <c r="N145" i="6"/>
  <c r="N146" i="7"/>
  <c r="N124" i="9"/>
  <c r="N118" i="10"/>
  <c r="N122" i="12"/>
  <c r="N126" i="14"/>
  <c r="N116" i="16"/>
  <c r="N110" i="2"/>
  <c r="N114" i="7"/>
  <c r="N108" i="8"/>
  <c r="N107" i="11"/>
  <c r="N104" i="16"/>
  <c r="N102" i="7"/>
  <c r="N101" i="9"/>
  <c r="N105" i="11"/>
  <c r="N99" i="12"/>
  <c r="N103" i="14"/>
  <c r="N89" i="6"/>
  <c r="N88" i="10"/>
  <c r="N92" i="12"/>
  <c r="N86" i="13"/>
  <c r="N82" i="16"/>
  <c r="N76" i="2"/>
  <c r="N80" i="7"/>
  <c r="N74" i="8"/>
  <c r="N78" i="10"/>
  <c r="N82" i="12"/>
  <c r="N76" i="13"/>
  <c r="N70" i="16"/>
  <c r="N64" i="2"/>
  <c r="N68" i="7"/>
  <c r="N72" i="9"/>
  <c r="N67" i="10"/>
  <c r="N71" i="12"/>
  <c r="N65" i="13"/>
  <c r="N60" i="6"/>
  <c r="N58" i="9"/>
  <c r="N54" i="11"/>
  <c r="N56" i="12"/>
  <c r="N52" i="14"/>
  <c r="N346" i="16"/>
  <c r="N346" i="14"/>
  <c r="N324" i="16"/>
  <c r="N322" i="7"/>
  <c r="N317" i="11"/>
  <c r="N306" i="9"/>
  <c r="N314" i="13"/>
  <c r="N299" i="13"/>
  <c r="N289" i="2"/>
  <c r="N280" i="10"/>
  <c r="N278" i="13"/>
  <c r="N261" i="16"/>
  <c r="N266" i="6"/>
  <c r="N250" i="10"/>
  <c r="N258" i="12"/>
  <c r="N241" i="2"/>
  <c r="N239" i="8"/>
  <c r="N247" i="12"/>
  <c r="N243" i="14"/>
  <c r="N228" i="16"/>
  <c r="N229" i="2"/>
  <c r="N230" i="6"/>
  <c r="N236" i="8"/>
  <c r="N237" i="9"/>
  <c r="N228" i="9"/>
  <c r="N234" i="11"/>
  <c r="N235" i="12"/>
  <c r="N236" i="13"/>
  <c r="N230" i="14"/>
  <c r="N223" i="2"/>
  <c r="N219" i="9"/>
  <c r="N217" i="10"/>
  <c r="N218" i="11"/>
  <c r="N217" i="12"/>
  <c r="N225" i="14"/>
  <c r="N206" i="16"/>
  <c r="N214" i="8"/>
  <c r="N207" i="9"/>
  <c r="N211" i="11"/>
  <c r="N215" i="13"/>
  <c r="N209" i="14"/>
  <c r="N204" i="10"/>
  <c r="N202" i="13"/>
  <c r="N184" i="6"/>
  <c r="N186" i="9"/>
  <c r="N188" i="10"/>
  <c r="N190" i="11"/>
  <c r="N192" i="12"/>
  <c r="N184" i="12"/>
  <c r="N186" i="13"/>
  <c r="N188" i="14"/>
  <c r="N181" i="6"/>
  <c r="N179" i="9"/>
  <c r="N181" i="10"/>
  <c r="N173" i="10"/>
  <c r="N162" i="6"/>
  <c r="N164" i="9"/>
  <c r="N166" i="10"/>
  <c r="N168" i="11"/>
  <c r="N170" i="12"/>
  <c r="N162" i="12"/>
  <c r="N164" i="13"/>
  <c r="N166" i="14"/>
  <c r="N159" i="6"/>
  <c r="N157" i="9"/>
  <c r="N159" i="10"/>
  <c r="N151" i="10"/>
  <c r="N153" i="11"/>
  <c r="N155" i="12"/>
  <c r="N140" i="6"/>
  <c r="N142" i="9"/>
  <c r="N144" i="10"/>
  <c r="N146" i="11"/>
  <c r="N333" i="16"/>
  <c r="N328" i="9"/>
  <c r="N321" i="13"/>
  <c r="N309" i="6"/>
  <c r="N302" i="16"/>
  <c r="N300" i="7"/>
  <c r="N295" i="11"/>
  <c r="N283" i="16"/>
  <c r="N286" i="11"/>
  <c r="N290" i="12"/>
  <c r="N276" i="15"/>
  <c r="N279" i="2"/>
  <c r="N274" i="7"/>
  <c r="N265" i="16"/>
  <c r="N267" i="2"/>
  <c r="N265" i="14"/>
  <c r="N257" i="2"/>
  <c r="N254" i="8"/>
  <c r="N256" i="9"/>
  <c r="N254" i="10"/>
  <c r="N242" i="15"/>
  <c r="N239" i="6"/>
  <c r="N247" i="10"/>
  <c r="N245" i="13"/>
  <c r="N232" i="16"/>
  <c r="N232" i="6"/>
  <c r="N233" i="7"/>
  <c r="N234" i="10"/>
  <c r="N228" i="10"/>
  <c r="N228" i="12"/>
  <c r="N229" i="13"/>
  <c r="N221" i="16"/>
  <c r="N225" i="11"/>
  <c r="N224" i="12"/>
  <c r="N225" i="13"/>
  <c r="N208" i="2"/>
  <c r="N211" i="9"/>
  <c r="N215" i="11"/>
  <c r="N209" i="12"/>
  <c r="N213" i="14"/>
  <c r="N203" i="7"/>
  <c r="N198" i="11"/>
  <c r="N186" i="7"/>
  <c r="N177" i="8"/>
  <c r="N177" i="10"/>
  <c r="N173" i="11"/>
  <c r="N175" i="13"/>
  <c r="N170" i="6"/>
  <c r="N166" i="12"/>
  <c r="N168" i="13"/>
  <c r="N170" i="14"/>
  <c r="N162" i="14"/>
  <c r="N151" i="6"/>
  <c r="N155" i="9"/>
  <c r="N157" i="11"/>
  <c r="N153" i="12"/>
  <c r="N155" i="14"/>
  <c r="N144" i="16"/>
  <c r="N133" i="8"/>
  <c r="N124" i="16"/>
  <c r="N126" i="2"/>
  <c r="N118" i="2"/>
  <c r="N120" i="6"/>
  <c r="N122" i="7"/>
  <c r="N122" i="14"/>
  <c r="N115" i="7"/>
  <c r="N323" i="14"/>
  <c r="N291" i="12"/>
  <c r="N250" i="11"/>
  <c r="N257" i="14"/>
  <c r="N234" i="7"/>
  <c r="N187" i="11"/>
  <c r="N185" i="14"/>
  <c r="N143" i="11"/>
  <c r="N146" i="14"/>
  <c r="N132" i="2"/>
  <c r="N136" i="11"/>
  <c r="N130" i="11"/>
  <c r="N131" i="14"/>
  <c r="N124" i="6"/>
  <c r="N118" i="6"/>
  <c r="N127" i="12"/>
  <c r="N114" i="6"/>
  <c r="N109" i="6"/>
  <c r="N100" i="16"/>
  <c r="N102" i="2"/>
  <c r="N96" i="12"/>
  <c r="N93" i="11"/>
  <c r="N90" i="13"/>
  <c r="N82" i="11"/>
  <c r="N82" i="14"/>
  <c r="N65" i="15"/>
  <c r="N63" i="2"/>
  <c r="N68" i="8"/>
  <c r="N68" i="9"/>
  <c r="N65" i="11"/>
  <c r="N36" i="16"/>
  <c r="N32" i="6"/>
  <c r="N31" i="7"/>
  <c r="N31" i="9"/>
  <c r="N30" i="11"/>
  <c r="N39" i="13"/>
  <c r="N23" i="7"/>
  <c r="N27" i="10"/>
  <c r="N21" i="10"/>
  <c r="N164" i="15"/>
  <c r="N171" i="14"/>
  <c r="N135" i="9"/>
  <c r="N133" i="12"/>
  <c r="N118" i="8"/>
  <c r="N122" i="11"/>
  <c r="N120" i="13"/>
  <c r="N113" i="14"/>
  <c r="N105" i="13"/>
  <c r="N91" i="7"/>
  <c r="N75" i="7"/>
  <c r="N74" i="13"/>
  <c r="N66" i="16"/>
  <c r="N70" i="13"/>
  <c r="N54" i="15"/>
  <c r="N43" i="9"/>
  <c r="N45" i="14"/>
  <c r="N30" i="8"/>
  <c r="N30" i="10"/>
  <c r="N21" i="8"/>
  <c r="N292" i="14"/>
  <c r="N265" i="13"/>
  <c r="N250" i="6"/>
  <c r="N233" i="6"/>
  <c r="N232" i="8"/>
  <c r="N237" i="14"/>
  <c r="N217" i="11"/>
  <c r="N193" i="6"/>
  <c r="N191" i="9"/>
  <c r="N174" i="6"/>
  <c r="N127" i="6"/>
  <c r="N108" i="6"/>
  <c r="N115" i="9"/>
  <c r="N116" i="10"/>
  <c r="N97" i="9"/>
  <c r="N98" i="11"/>
  <c r="N102" i="14"/>
  <c r="N91" i="10"/>
  <c r="N88" i="12"/>
  <c r="N70" i="11"/>
  <c r="N53" i="6"/>
  <c r="N45" i="6"/>
  <c r="N47" i="14"/>
  <c r="N36" i="7"/>
  <c r="N36" i="13"/>
  <c r="N28" i="2"/>
  <c r="N22" i="6"/>
  <c r="N285" i="13"/>
  <c r="N258" i="10"/>
  <c r="N231" i="9"/>
  <c r="N230" i="11"/>
  <c r="N222" i="16"/>
  <c r="N226" i="6"/>
  <c r="N220" i="7"/>
  <c r="N224" i="9"/>
  <c r="N165" i="11"/>
  <c r="N163" i="14"/>
  <c r="N144" i="13"/>
  <c r="N137" i="16"/>
  <c r="N138" i="12"/>
  <c r="N132" i="12"/>
  <c r="N125" i="11"/>
  <c r="N114" i="9"/>
  <c r="N107" i="13"/>
  <c r="N108" i="14"/>
  <c r="N98" i="13"/>
  <c r="N94" i="16"/>
  <c r="N86" i="16"/>
  <c r="N85" i="10"/>
  <c r="N74" i="7"/>
  <c r="N74" i="10"/>
  <c r="N81" i="12"/>
  <c r="N67" i="2"/>
  <c r="N68" i="12"/>
  <c r="N66" i="13"/>
  <c r="N53" i="15"/>
  <c r="N52" i="6"/>
  <c r="N57" i="8"/>
  <c r="N59" i="9"/>
  <c r="N54" i="9"/>
  <c r="N60" i="11"/>
  <c r="N57" i="12"/>
  <c r="N52" i="12"/>
  <c r="N58" i="14"/>
  <c r="N47" i="16"/>
  <c r="N50" i="2"/>
  <c r="N49" i="6"/>
  <c r="N41" i="10"/>
  <c r="N47" i="12"/>
  <c r="N50" i="13"/>
  <c r="N49" i="14"/>
  <c r="N32" i="15"/>
  <c r="N34" i="2"/>
  <c r="N33" i="6"/>
  <c r="N32" i="8"/>
  <c r="N37" i="10"/>
  <c r="N33" i="12"/>
  <c r="N19" i="6"/>
  <c r="N26" i="11"/>
  <c r="N20" i="11"/>
  <c r="N340" i="6"/>
  <c r="N308" i="7"/>
  <c r="N299" i="8"/>
  <c r="N279" i="10"/>
  <c r="N265" i="6"/>
  <c r="N264" i="10"/>
  <c r="N251" i="16"/>
  <c r="N255" i="8"/>
  <c r="N236" i="11"/>
  <c r="N222" i="12"/>
  <c r="N202" i="2"/>
  <c r="N196" i="6"/>
  <c r="N200" i="8"/>
  <c r="N158" i="2"/>
  <c r="N152" i="6"/>
  <c r="N156" i="8"/>
  <c r="N141" i="10"/>
  <c r="N137" i="6"/>
  <c r="N126" i="9"/>
  <c r="N120" i="9"/>
  <c r="N124" i="12"/>
  <c r="N118" i="12"/>
  <c r="N114" i="2"/>
  <c r="N110" i="9"/>
  <c r="N100" i="6"/>
  <c r="N105" i="8"/>
  <c r="N96" i="11"/>
  <c r="N100" i="12"/>
  <c r="N91" i="13"/>
  <c r="N89" i="14"/>
  <c r="N80" i="16"/>
  <c r="N82" i="2"/>
  <c r="N83" i="11"/>
  <c r="N80" i="13"/>
  <c r="N66" i="11"/>
  <c r="N64" i="12"/>
  <c r="N52" i="16"/>
  <c r="N54" i="2"/>
  <c r="N55" i="10"/>
  <c r="N59" i="12"/>
  <c r="N53" i="13"/>
  <c r="N49" i="16"/>
  <c r="N49" i="7"/>
  <c r="N45" i="10"/>
  <c r="N45" i="13"/>
  <c r="N38" i="6"/>
  <c r="N34" i="9"/>
  <c r="N36" i="11"/>
  <c r="N34" i="14"/>
  <c r="N21" i="16"/>
  <c r="N24" i="7"/>
  <c r="N25" i="10"/>
  <c r="N28" i="13"/>
  <c r="V317" i="11"/>
  <c r="M318" i="11"/>
  <c r="M324" i="11"/>
  <c r="V317" i="10"/>
  <c r="M322" i="10"/>
  <c r="M325" i="10"/>
  <c r="V317" i="9"/>
  <c r="M318" i="9"/>
  <c r="M324" i="9"/>
  <c r="N324" i="9"/>
  <c r="N325" i="9"/>
  <c r="V317" i="8"/>
  <c r="M322" i="8"/>
  <c r="N322" i="8"/>
  <c r="N323" i="8"/>
  <c r="M325" i="8"/>
  <c r="V317" i="7"/>
  <c r="M318" i="7"/>
  <c r="M324" i="7"/>
  <c r="N324" i="7"/>
  <c r="V317" i="6"/>
  <c r="M322" i="6"/>
  <c r="N322" i="6"/>
  <c r="M325" i="6"/>
  <c r="V317" i="2"/>
  <c r="M318" i="2"/>
  <c r="M324" i="2"/>
  <c r="N324" i="2"/>
  <c r="N325" i="2"/>
  <c r="V317" i="16"/>
  <c r="M322" i="16"/>
  <c r="N322" i="16"/>
  <c r="N323" i="16"/>
  <c r="M325" i="16"/>
  <c r="V317" i="15"/>
  <c r="M318" i="15"/>
  <c r="N318" i="15"/>
  <c r="M324" i="15"/>
  <c r="N324" i="15"/>
  <c r="N330" i="14"/>
  <c r="M332" i="14"/>
  <c r="V328" i="13"/>
  <c r="M335" i="13"/>
  <c r="V328" i="11"/>
  <c r="M329" i="11"/>
  <c r="M335" i="11"/>
  <c r="V328" i="10"/>
  <c r="M333" i="10"/>
  <c r="M336" i="10"/>
  <c r="V328" i="9"/>
  <c r="M329" i="9"/>
  <c r="M335" i="9"/>
  <c r="V328" i="7"/>
  <c r="M329" i="7"/>
  <c r="M335" i="7"/>
  <c r="N336" i="7"/>
  <c r="V328" i="6"/>
  <c r="M333" i="6"/>
  <c r="N334" i="6"/>
  <c r="M336" i="6"/>
  <c r="V328" i="2"/>
  <c r="M329" i="2"/>
  <c r="M335" i="2"/>
  <c r="V328" i="15"/>
  <c r="M329" i="15"/>
  <c r="N329" i="15"/>
  <c r="M335" i="15"/>
  <c r="N335" i="15"/>
  <c r="M343" i="14"/>
  <c r="M339" i="12"/>
  <c r="M343" i="12"/>
  <c r="V339" i="11"/>
  <c r="M340" i="11"/>
  <c r="M346" i="11"/>
  <c r="V339" i="10"/>
  <c r="M338" i="9"/>
  <c r="M341" i="9"/>
  <c r="V339" i="8"/>
  <c r="M343" i="8"/>
  <c r="M339" i="7"/>
  <c r="M342" i="7"/>
  <c r="M342" i="2"/>
  <c r="M345" i="2"/>
  <c r="M344" i="16"/>
  <c r="M347" i="16"/>
  <c r="M346" i="15"/>
  <c r="N346" i="15"/>
  <c r="N339" i="16"/>
  <c r="N347" i="16"/>
  <c r="N341" i="16"/>
  <c r="N344" i="2"/>
  <c r="N344" i="10"/>
  <c r="N347" i="11"/>
  <c r="N347" i="14"/>
  <c r="N341" i="14"/>
  <c r="N327" i="2"/>
  <c r="N328" i="8"/>
  <c r="N333" i="12"/>
  <c r="N328" i="14"/>
  <c r="N317" i="8"/>
  <c r="N323" i="12"/>
  <c r="N313" i="16"/>
  <c r="N301" i="7"/>
  <c r="N302" i="8"/>
  <c r="N299" i="11"/>
  <c r="N286" i="12"/>
  <c r="N290" i="14"/>
  <c r="N276" i="6"/>
  <c r="N275" i="10"/>
  <c r="N279" i="12"/>
  <c r="N273" i="13"/>
  <c r="N269" i="16"/>
  <c r="N267" i="7"/>
  <c r="N266" i="9"/>
  <c r="N270" i="11"/>
  <c r="N340" i="16"/>
  <c r="N343" i="2"/>
  <c r="N344" i="6"/>
  <c r="N347" i="7"/>
  <c r="N345" i="8"/>
  <c r="N346" i="9"/>
  <c r="N346" i="11"/>
  <c r="N340" i="11"/>
  <c r="N346" i="13"/>
  <c r="N340" i="13"/>
  <c r="N331" i="16"/>
  <c r="N335" i="7"/>
  <c r="N329" i="7"/>
  <c r="N333" i="10"/>
  <c r="N327" i="10"/>
  <c r="N331" i="13"/>
  <c r="N335" i="14"/>
  <c r="N345" i="16"/>
  <c r="N340" i="7"/>
  <c r="N345" i="10"/>
  <c r="N342" i="14"/>
  <c r="N331" i="2"/>
  <c r="N335" i="6"/>
  <c r="N335" i="8"/>
  <c r="N336" i="9"/>
  <c r="N327" i="11"/>
  <c r="N331" i="12"/>
  <c r="N320" i="8"/>
  <c r="N320" i="10"/>
  <c r="N316" i="11"/>
  <c r="N318" i="13"/>
  <c r="N309" i="15"/>
  <c r="N313" i="6"/>
  <c r="N296" i="9"/>
  <c r="N302" i="11"/>
  <c r="N294" i="12"/>
  <c r="N300" i="14"/>
  <c r="N285" i="7"/>
  <c r="N278" i="2"/>
  <c r="N278" i="10"/>
  <c r="N280" i="12"/>
  <c r="N276" i="13"/>
  <c r="N343" i="16"/>
  <c r="N342" i="2"/>
  <c r="N343" i="10"/>
  <c r="N342" i="11"/>
  <c r="N329" i="2"/>
  <c r="N332" i="14"/>
  <c r="N323" i="2"/>
  <c r="N317" i="6"/>
  <c r="N321" i="8"/>
  <c r="N306" i="10"/>
  <c r="N314" i="14"/>
  <c r="N303" i="11"/>
  <c r="N289" i="11"/>
  <c r="N287" i="14"/>
  <c r="N280" i="6"/>
  <c r="N265" i="9"/>
  <c r="N269" i="10"/>
  <c r="N270" i="13"/>
  <c r="N256" i="7"/>
  <c r="N251" i="8"/>
  <c r="N256" i="10"/>
  <c r="N253" i="12"/>
  <c r="N245" i="16"/>
  <c r="N247" i="2"/>
  <c r="N239" i="2"/>
  <c r="N241" i="6"/>
  <c r="N243" i="7"/>
  <c r="N245" i="8"/>
  <c r="N247" i="9"/>
  <c r="N239" i="9"/>
  <c r="N241" i="10"/>
  <c r="N243" i="11"/>
  <c r="N245" i="12"/>
  <c r="N247" i="13"/>
  <c r="N239" i="13"/>
  <c r="N241" i="14"/>
  <c r="N235" i="2"/>
  <c r="N234" i="6"/>
  <c r="N228" i="6"/>
  <c r="N230" i="10"/>
  <c r="N231" i="13"/>
  <c r="N225" i="16"/>
  <c r="N226" i="10"/>
  <c r="N221" i="10"/>
  <c r="N221" i="13"/>
  <c r="N211" i="16"/>
  <c r="N212" i="2"/>
  <c r="N212" i="10"/>
  <c r="N209" i="11"/>
  <c r="N214" i="12"/>
  <c r="N210" i="13"/>
  <c r="N207" i="14"/>
  <c r="N198" i="9"/>
  <c r="N196" i="10"/>
  <c r="N196" i="12"/>
  <c r="N204" i="14"/>
  <c r="N193" i="8"/>
  <c r="N184" i="8"/>
  <c r="N191" i="10"/>
  <c r="N185" i="11"/>
  <c r="N189" i="13"/>
  <c r="N175" i="15"/>
  <c r="N176" i="2"/>
  <c r="N177" i="6"/>
  <c r="N176" i="10"/>
  <c r="N174" i="13"/>
  <c r="N167" i="6"/>
  <c r="N168" i="7"/>
  <c r="N160" i="16"/>
  <c r="N151" i="16"/>
  <c r="N152" i="9"/>
  <c r="N160" i="13"/>
  <c r="N141" i="16"/>
  <c r="N142" i="2"/>
  <c r="N145" i="9"/>
  <c r="N149" i="11"/>
  <c r="N143" i="12"/>
  <c r="N147" i="14"/>
  <c r="N133" i="6"/>
  <c r="N132" i="10"/>
  <c r="N136" i="12"/>
  <c r="N130" i="13"/>
  <c r="N126" i="16"/>
  <c r="N120" i="2"/>
  <c r="N124" i="7"/>
  <c r="N328" i="16"/>
  <c r="N327" i="6"/>
  <c r="N332" i="12"/>
  <c r="N308" i="11"/>
  <c r="N306" i="14"/>
  <c r="N287" i="9"/>
  <c r="N291" i="11"/>
  <c r="N285" i="12"/>
  <c r="N289" i="14"/>
  <c r="N275" i="2"/>
  <c r="N263" i="7"/>
  <c r="N265" i="8"/>
  <c r="N258" i="14"/>
  <c r="N239" i="16"/>
  <c r="N247" i="8"/>
  <c r="N245" i="11"/>
  <c r="N346" i="6"/>
  <c r="N334" i="11"/>
  <c r="N333" i="13"/>
  <c r="N292" i="6"/>
  <c r="N287" i="8"/>
  <c r="N289" i="10"/>
  <c r="N290" i="13"/>
  <c r="N284" i="13"/>
  <c r="N273" i="15"/>
  <c r="N277" i="9"/>
  <c r="N275" i="12"/>
  <c r="N263" i="15"/>
  <c r="N269" i="8"/>
  <c r="N253" i="15"/>
  <c r="N254" i="12"/>
  <c r="N246" i="16"/>
  <c r="N247" i="6"/>
  <c r="N245" i="9"/>
  <c r="N243" i="12"/>
  <c r="N234" i="8"/>
  <c r="N223" i="9"/>
  <c r="N224" i="10"/>
  <c r="N223" i="14"/>
  <c r="N214" i="16"/>
  <c r="N197" i="16"/>
  <c r="N195" i="7"/>
  <c r="N192" i="6"/>
  <c r="N184" i="10"/>
  <c r="N186" i="11"/>
  <c r="N188" i="12"/>
  <c r="N190" i="13"/>
  <c r="N192" i="14"/>
  <c r="N184" i="14"/>
  <c r="N173" i="6"/>
  <c r="N177" i="9"/>
  <c r="N179" i="11"/>
  <c r="N175" i="12"/>
  <c r="N177" i="14"/>
  <c r="N166" i="16"/>
  <c r="N157" i="2"/>
  <c r="N157" i="10"/>
  <c r="N159" i="12"/>
  <c r="N155" i="13"/>
  <c r="N146" i="9"/>
  <c r="N148" i="10"/>
  <c r="N140" i="10"/>
  <c r="N142" i="11"/>
  <c r="N144" i="12"/>
  <c r="N146" i="13"/>
  <c r="N148" i="14"/>
  <c r="N140" i="14"/>
  <c r="N129" i="6"/>
  <c r="N122" i="15"/>
  <c r="N109" i="16"/>
  <c r="N107" i="7"/>
  <c r="N111" i="9"/>
  <c r="N317" i="15"/>
  <c r="N314" i="6"/>
  <c r="N295" i="6"/>
  <c r="N270" i="8"/>
  <c r="N267" i="10"/>
  <c r="N269" i="14"/>
  <c r="N248" i="14"/>
  <c r="N234" i="14"/>
  <c r="N225" i="10"/>
  <c r="N200" i="12"/>
  <c r="N180" i="10"/>
  <c r="N162" i="16"/>
  <c r="N170" i="8"/>
  <c r="N167" i="11"/>
  <c r="N165" i="14"/>
  <c r="N153" i="2"/>
  <c r="N151" i="8"/>
  <c r="N149" i="13"/>
  <c r="N135" i="7"/>
  <c r="N129" i="9"/>
  <c r="N130" i="12"/>
  <c r="N134" i="13"/>
  <c r="N123" i="10"/>
  <c r="N115" i="11"/>
  <c r="N104" i="8"/>
  <c r="N100" i="14"/>
  <c r="N92" i="2"/>
  <c r="N89" i="8"/>
  <c r="N91" i="9"/>
  <c r="N89" i="10"/>
  <c r="N91" i="14"/>
  <c r="N76" i="16"/>
  <c r="N76" i="7"/>
  <c r="N83" i="9"/>
  <c r="N80" i="12"/>
  <c r="N82" i="13"/>
  <c r="N66" i="6"/>
  <c r="N65" i="8"/>
  <c r="N66" i="12"/>
  <c r="N63" i="14"/>
  <c r="N59" i="2"/>
  <c r="N61" i="6"/>
  <c r="N48" i="16"/>
  <c r="N47" i="2"/>
  <c r="N43" i="6"/>
  <c r="N46" i="7"/>
  <c r="N45" i="8"/>
  <c r="N41" i="9"/>
  <c r="N44" i="10"/>
  <c r="N43" i="11"/>
  <c r="N49" i="13"/>
  <c r="N42" i="13"/>
  <c r="N33" i="16"/>
  <c r="N30" i="2"/>
  <c r="N39" i="7"/>
  <c r="N38" i="9"/>
  <c r="N38" i="11"/>
  <c r="N37" i="12"/>
  <c r="N36" i="14"/>
  <c r="N25" i="16"/>
  <c r="N24" i="2"/>
  <c r="N21" i="7"/>
  <c r="N27" i="9"/>
  <c r="N28" i="12"/>
  <c r="N197" i="14"/>
  <c r="N187" i="7"/>
  <c r="N149" i="6"/>
  <c r="N113" i="10"/>
  <c r="N112" i="13"/>
  <c r="N85" i="12"/>
  <c r="N78" i="6"/>
  <c r="N80" i="9"/>
  <c r="N52" i="8"/>
  <c r="N61" i="11"/>
  <c r="N57" i="13"/>
  <c r="N43" i="16"/>
  <c r="N49" i="8"/>
  <c r="N38" i="8"/>
  <c r="N27" i="11"/>
  <c r="N276" i="12"/>
  <c r="N240" i="14"/>
  <c r="N230" i="16"/>
  <c r="N234" i="12"/>
  <c r="N218" i="9"/>
  <c r="N199" i="13"/>
  <c r="N185" i="13"/>
  <c r="N176" i="12"/>
  <c r="N143" i="7"/>
  <c r="N124" i="8"/>
  <c r="N118" i="9"/>
  <c r="N97" i="16"/>
  <c r="N102" i="13"/>
  <c r="N74" i="12"/>
  <c r="N64" i="15"/>
  <c r="N70" i="7"/>
  <c r="N60" i="8"/>
  <c r="N59" i="10"/>
  <c r="N41" i="16"/>
  <c r="N45" i="9"/>
  <c r="N43" i="12"/>
  <c r="N34" i="6"/>
  <c r="N34" i="12"/>
  <c r="N20" i="10"/>
  <c r="N330" i="6"/>
  <c r="N325" i="11"/>
  <c r="N308" i="10"/>
  <c r="N306" i="13"/>
  <c r="N268" i="12"/>
  <c r="N228" i="7"/>
  <c r="N226" i="11"/>
  <c r="N210" i="16"/>
  <c r="N208" i="7"/>
  <c r="N214" i="10"/>
  <c r="N208" i="11"/>
  <c r="N212" i="13"/>
  <c r="N206" i="14"/>
  <c r="N201" i="10"/>
  <c r="N184" i="16"/>
  <c r="N192" i="8"/>
  <c r="N189" i="11"/>
  <c r="N187" i="14"/>
  <c r="N175" i="2"/>
  <c r="N173" i="8"/>
  <c r="N158" i="10"/>
  <c r="N140" i="16"/>
  <c r="N148" i="8"/>
  <c r="N145" i="11"/>
  <c r="N133" i="15"/>
  <c r="N136" i="2"/>
  <c r="N131" i="7"/>
  <c r="N131" i="10"/>
  <c r="N132" i="13"/>
  <c r="N136" i="14"/>
  <c r="N122" i="16"/>
  <c r="N126" i="7"/>
  <c r="N120" i="7"/>
  <c r="N121" i="9"/>
  <c r="N116" i="6"/>
  <c r="N109" i="12"/>
  <c r="N114" i="13"/>
  <c r="N112" i="14"/>
  <c r="N96" i="16"/>
  <c r="N101" i="6"/>
  <c r="N103" i="7"/>
  <c r="N90" i="8"/>
  <c r="N93" i="14"/>
  <c r="N80" i="2"/>
  <c r="N82" i="9"/>
  <c r="N74" i="9"/>
  <c r="N80" i="14"/>
  <c r="N65" i="16"/>
  <c r="N72" i="7"/>
  <c r="N71" i="9"/>
  <c r="N71" i="10"/>
  <c r="N61" i="10"/>
  <c r="N56" i="10"/>
  <c r="N52" i="11"/>
  <c r="N59" i="13"/>
  <c r="N54" i="13"/>
  <c r="N43" i="7"/>
  <c r="N49" i="9"/>
  <c r="N42" i="9"/>
  <c r="N32" i="16"/>
  <c r="N31" i="2"/>
  <c r="N30" i="7"/>
  <c r="N39" i="9"/>
  <c r="N31" i="11"/>
  <c r="N30" i="13"/>
  <c r="N27" i="2"/>
  <c r="N26" i="6"/>
  <c r="N25" i="8"/>
  <c r="N24" i="9"/>
  <c r="N26" i="10"/>
  <c r="N342" i="15"/>
  <c r="N294" i="14"/>
  <c r="N290" i="9"/>
  <c r="N281" i="16"/>
  <c r="N254" i="14"/>
  <c r="N231" i="7"/>
  <c r="N217" i="16"/>
  <c r="N225" i="8"/>
  <c r="N224" i="14"/>
  <c r="N198" i="16"/>
  <c r="N202" i="6"/>
  <c r="N196" i="7"/>
  <c r="N200" i="9"/>
  <c r="N174" i="15"/>
  <c r="N180" i="14"/>
  <c r="N165" i="10"/>
  <c r="N163" i="13"/>
  <c r="N154" i="12"/>
  <c r="N140" i="12"/>
  <c r="N137" i="10"/>
  <c r="N135" i="13"/>
  <c r="N111" i="7"/>
  <c r="N102" i="10"/>
  <c r="N96" i="10"/>
  <c r="N97" i="13"/>
  <c r="N93" i="16"/>
  <c r="N88" i="2"/>
  <c r="N94" i="11"/>
  <c r="N77" i="16"/>
  <c r="N74" i="6"/>
  <c r="N76" i="9"/>
  <c r="N64" i="7"/>
  <c r="N64" i="14"/>
  <c r="N43" i="2"/>
  <c r="N43" i="8"/>
  <c r="N49" i="12"/>
  <c r="N36" i="2"/>
  <c r="N34" i="8"/>
  <c r="N34" i="10"/>
  <c r="N32" i="13"/>
  <c r="N25" i="6"/>
  <c r="N28" i="9"/>
  <c r="N22" i="11"/>
  <c r="N26" i="12"/>
  <c r="N276" i="8"/>
  <c r="N276" i="10"/>
  <c r="N272" i="11"/>
  <c r="N274" i="13"/>
  <c r="N265" i="15"/>
  <c r="N334" i="9"/>
  <c r="N295" i="15"/>
  <c r="N301" i="14"/>
  <c r="N285" i="9"/>
  <c r="N283" i="12"/>
  <c r="N279" i="7"/>
  <c r="N268" i="9"/>
  <c r="N262" i="9"/>
  <c r="N263" i="12"/>
  <c r="N267" i="13"/>
  <c r="N252" i="11"/>
  <c r="N250" i="12"/>
  <c r="N248" i="16"/>
  <c r="N230" i="2"/>
  <c r="N231" i="6"/>
  <c r="N233" i="10"/>
  <c r="N228" i="13"/>
  <c r="N220" i="15"/>
  <c r="N222" i="6"/>
  <c r="N223" i="7"/>
  <c r="N223" i="10"/>
  <c r="N224" i="13"/>
  <c r="N219" i="13"/>
  <c r="N209" i="7"/>
  <c r="N210" i="8"/>
  <c r="N215" i="10"/>
  <c r="N210" i="10"/>
  <c r="N206" i="11"/>
  <c r="N213" i="13"/>
  <c r="N208" i="13"/>
  <c r="N202" i="10"/>
  <c r="N195" i="11"/>
  <c r="N200" i="13"/>
  <c r="N185" i="16"/>
  <c r="N186" i="2"/>
  <c r="N189" i="9"/>
  <c r="N193" i="11"/>
  <c r="N187" i="12"/>
  <c r="N191" i="14"/>
  <c r="N174" i="8"/>
  <c r="N180" i="12"/>
  <c r="N170" i="16"/>
  <c r="N158" i="7"/>
  <c r="N159" i="8"/>
  <c r="N156" i="11"/>
  <c r="N154" i="14"/>
  <c r="N149" i="8"/>
  <c r="N140" i="8"/>
  <c r="N147" i="10"/>
  <c r="N141" i="11"/>
  <c r="N145" i="13"/>
  <c r="N129" i="16"/>
  <c r="N137" i="8"/>
  <c r="N130" i="9"/>
  <c r="N134" i="11"/>
  <c r="N138" i="13"/>
  <c r="N132" i="14"/>
  <c r="N118" i="16"/>
  <c r="N122" i="6"/>
  <c r="N327" i="8"/>
  <c r="N291" i="8"/>
  <c r="N284" i="9"/>
  <c r="N288" i="11"/>
  <c r="N292" i="13"/>
  <c r="N286" i="14"/>
  <c r="N276" i="16"/>
  <c r="N265" i="10"/>
  <c r="N269" i="12"/>
  <c r="N263" i="13"/>
  <c r="N256" i="2"/>
  <c r="N258" i="6"/>
  <c r="N250" i="8"/>
  <c r="N252" i="12"/>
  <c r="N243" i="6"/>
  <c r="N241" i="9"/>
  <c r="N239" i="12"/>
  <c r="N148" i="12"/>
  <c r="N346" i="12"/>
  <c r="N336" i="6"/>
  <c r="N314" i="10"/>
  <c r="N312" i="13"/>
  <c r="N292" i="10"/>
  <c r="N286" i="10"/>
  <c r="N287" i="13"/>
  <c r="N280" i="16"/>
  <c r="N274" i="11"/>
  <c r="N272" i="14"/>
  <c r="N264" i="7"/>
  <c r="N267" i="11"/>
  <c r="N261" i="12"/>
  <c r="N258" i="11"/>
  <c r="N255" i="13"/>
  <c r="N256" i="14"/>
  <c r="N243" i="16"/>
  <c r="N241" i="7"/>
  <c r="N239" i="10"/>
  <c r="N247" i="14"/>
  <c r="N236" i="2"/>
  <c r="N232" i="11"/>
  <c r="N221" i="15"/>
  <c r="N225" i="6"/>
  <c r="N217" i="9"/>
  <c r="N221" i="14"/>
  <c r="N212" i="7"/>
  <c r="N201" i="6"/>
  <c r="N199" i="9"/>
  <c r="N196" i="14"/>
  <c r="N190" i="9"/>
  <c r="N192" i="10"/>
  <c r="N175" i="9"/>
  <c r="N181" i="11"/>
  <c r="N173" i="12"/>
  <c r="N179" i="14"/>
  <c r="N164" i="7"/>
  <c r="N155" i="8"/>
  <c r="N155" i="10"/>
  <c r="N151" i="11"/>
  <c r="N153" i="13"/>
  <c r="N148" i="6"/>
  <c r="N131" i="9"/>
  <c r="N133" i="10"/>
  <c r="N135" i="11"/>
  <c r="N137" i="12"/>
  <c r="N129" i="12"/>
  <c r="N131" i="13"/>
  <c r="N133" i="14"/>
  <c r="N113" i="6"/>
  <c r="N268" i="7"/>
  <c r="N262" i="13"/>
  <c r="N229" i="15"/>
  <c r="N236" i="9"/>
  <c r="N225" i="12"/>
  <c r="N185" i="9"/>
  <c r="N193" i="13"/>
  <c r="N178" i="13"/>
  <c r="N166" i="6"/>
  <c r="N159" i="16"/>
  <c r="N157" i="7"/>
  <c r="N152" i="11"/>
  <c r="N141" i="9"/>
  <c r="N142" i="12"/>
  <c r="N132" i="9"/>
  <c r="N136" i="10"/>
  <c r="N137" i="13"/>
  <c r="N121" i="13"/>
  <c r="N112" i="16"/>
  <c r="N112" i="9"/>
  <c r="N110" i="12"/>
  <c r="N109" i="14"/>
  <c r="N99" i="7"/>
  <c r="N102" i="11"/>
  <c r="N87" i="2"/>
  <c r="N92" i="7"/>
  <c r="N94" i="8"/>
  <c r="N92" i="10"/>
  <c r="N74" i="16"/>
  <c r="N81" i="6"/>
  <c r="N83" i="7"/>
  <c r="N78" i="8"/>
  <c r="N68" i="6"/>
  <c r="N72" i="14"/>
  <c r="N56" i="6"/>
  <c r="N58" i="7"/>
  <c r="N42" i="15"/>
  <c r="N49" i="2"/>
  <c r="N42" i="2"/>
  <c r="N41" i="6"/>
  <c r="N47" i="8"/>
  <c r="N50" i="9"/>
  <c r="N49" i="10"/>
  <c r="N45" i="11"/>
  <c r="N48" i="12"/>
  <c r="N47" i="13"/>
  <c r="N35" i="2"/>
  <c r="N34" i="7"/>
  <c r="N33" i="8"/>
  <c r="N33" i="10"/>
  <c r="N32" i="12"/>
  <c r="N31" i="13"/>
  <c r="N27" i="6"/>
  <c r="N22" i="8"/>
  <c r="N21" i="11"/>
  <c r="N20" i="12"/>
  <c r="N22" i="13"/>
  <c r="N180" i="2"/>
  <c r="N178" i="8"/>
  <c r="N145" i="16"/>
  <c r="N145" i="12"/>
  <c r="N138" i="16"/>
  <c r="N123" i="16"/>
  <c r="N113" i="12"/>
  <c r="N96" i="6"/>
  <c r="N87" i="11"/>
  <c r="N89" i="13"/>
  <c r="N78" i="7"/>
  <c r="N80" i="8"/>
  <c r="N82" i="10"/>
  <c r="N72" i="10"/>
  <c r="N57" i="9"/>
  <c r="N55" i="12"/>
  <c r="N59" i="14"/>
  <c r="N47" i="6"/>
  <c r="N47" i="11"/>
  <c r="N30" i="16"/>
  <c r="N32" i="11"/>
  <c r="N22" i="12"/>
  <c r="N335" i="12"/>
  <c r="N297" i="12"/>
  <c r="N287" i="6"/>
  <c r="N277" i="13"/>
  <c r="N267" i="9"/>
  <c r="N237" i="2"/>
  <c r="N215" i="16"/>
  <c r="N209" i="2"/>
  <c r="N213" i="7"/>
  <c r="N207" i="8"/>
  <c r="N200" i="2"/>
  <c r="N204" i="7"/>
  <c r="N198" i="8"/>
  <c r="N152" i="15"/>
  <c r="N147" i="9"/>
  <c r="N122" i="10"/>
  <c r="N126" i="13"/>
  <c r="N118" i="14"/>
  <c r="N110" i="11"/>
  <c r="N98" i="12"/>
  <c r="N86" i="8"/>
  <c r="N85" i="14"/>
  <c r="N80" i="6"/>
  <c r="N53" i="11"/>
  <c r="N41" i="7"/>
  <c r="N49" i="11"/>
  <c r="N24" i="11"/>
  <c r="N24" i="13"/>
  <c r="N333" i="6"/>
  <c r="N266" i="16"/>
  <c r="N261" i="11"/>
  <c r="N265" i="12"/>
  <c r="N243" i="15"/>
  <c r="N235" i="8"/>
  <c r="N219" i="10"/>
  <c r="N226" i="13"/>
  <c r="N214" i="6"/>
  <c r="N212" i="9"/>
  <c r="N206" i="10"/>
  <c r="N210" i="12"/>
  <c r="N214" i="14"/>
  <c r="N188" i="6"/>
  <c r="N181" i="16"/>
  <c r="N179" i="7"/>
  <c r="N174" i="11"/>
  <c r="N163" i="9"/>
  <c r="N171" i="13"/>
  <c r="N156" i="13"/>
  <c r="N144" i="6"/>
  <c r="N141" i="14"/>
  <c r="N130" i="8"/>
  <c r="N134" i="10"/>
  <c r="N138" i="11"/>
  <c r="N129" i="13"/>
  <c r="N122" i="2"/>
  <c r="N126" i="6"/>
  <c r="N119" i="12"/>
  <c r="N110" i="16"/>
  <c r="N115" i="2"/>
  <c r="N112" i="12"/>
  <c r="N111" i="13"/>
  <c r="N101" i="16"/>
  <c r="N98" i="7"/>
  <c r="N100" i="8"/>
  <c r="N104" i="12"/>
  <c r="N85" i="8"/>
  <c r="N87" i="12"/>
  <c r="N78" i="16"/>
  <c r="N75" i="2"/>
  <c r="N78" i="14"/>
  <c r="N70" i="2"/>
  <c r="N70" i="6"/>
  <c r="N64" i="8"/>
  <c r="N68" i="10"/>
  <c r="N70" i="14"/>
  <c r="N60" i="16"/>
  <c r="N58" i="10"/>
  <c r="N55" i="11"/>
  <c r="N60" i="12"/>
  <c r="N56" i="13"/>
  <c r="N48" i="8"/>
  <c r="N47" i="9"/>
  <c r="N34" i="15"/>
  <c r="N37" i="16"/>
  <c r="N36" i="6"/>
  <c r="N35" i="7"/>
  <c r="N30" i="9"/>
  <c r="N39" i="11"/>
  <c r="N36" i="12"/>
  <c r="N35" i="13"/>
  <c r="N22" i="16"/>
  <c r="N21" i="6"/>
  <c r="N20" i="7"/>
  <c r="N19" i="9"/>
  <c r="N299" i="9"/>
  <c r="N288" i="12"/>
  <c r="N254" i="15"/>
  <c r="N252" i="7"/>
  <c r="N245" i="14"/>
  <c r="N236" i="16"/>
  <c r="N229" i="12"/>
  <c r="N221" i="6"/>
  <c r="N217" i="13"/>
  <c r="N185" i="10"/>
  <c r="N193" i="14"/>
  <c r="N182" i="11"/>
  <c r="N156" i="9"/>
  <c r="N142" i="15"/>
  <c r="N147" i="12"/>
  <c r="N144" i="14"/>
  <c r="N129" i="8"/>
  <c r="N131" i="11"/>
  <c r="N129" i="14"/>
  <c r="N125" i="2"/>
  <c r="N111" i="15"/>
  <c r="N112" i="8"/>
  <c r="N99" i="10"/>
  <c r="N100" i="13"/>
  <c r="N104" i="14"/>
  <c r="N85" i="6"/>
  <c r="N87" i="7"/>
  <c r="N93" i="10"/>
  <c r="N91" i="11"/>
  <c r="N82" i="6"/>
  <c r="N78" i="9"/>
  <c r="N76" i="10"/>
  <c r="N78" i="11"/>
  <c r="N72" i="16"/>
  <c r="N69" i="6"/>
  <c r="N66" i="8"/>
  <c r="N66" i="9"/>
  <c r="N68" i="13"/>
  <c r="N56" i="8"/>
  <c r="N45" i="2"/>
  <c r="N41" i="8"/>
  <c r="N41" i="11"/>
  <c r="N30" i="6"/>
  <c r="N38" i="12"/>
  <c r="N23" i="15"/>
  <c r="N20" i="2"/>
  <c r="N23" i="9"/>
  <c r="N19" i="11"/>
  <c r="N20" i="13"/>
  <c r="M338" i="10"/>
  <c r="M339" i="10"/>
  <c r="M338" i="8"/>
  <c r="N339" i="12"/>
  <c r="N338" i="12"/>
  <c r="V339" i="9"/>
  <c r="M338" i="7"/>
  <c r="V339" i="15"/>
  <c r="M339" i="13"/>
  <c r="M339" i="11"/>
  <c r="V339" i="7"/>
  <c r="M339" i="2"/>
  <c r="N339" i="8"/>
  <c r="M339" i="15"/>
  <c r="M340" i="15"/>
  <c r="N340" i="15"/>
  <c r="R339" i="14"/>
  <c r="N339" i="14" s="1"/>
  <c r="H339" i="14"/>
  <c r="H338" i="14"/>
  <c r="Q348" i="14"/>
  <c r="M329" i="13"/>
  <c r="M330" i="11"/>
  <c r="M330" i="9"/>
  <c r="M330" i="7"/>
  <c r="M330" i="2"/>
  <c r="M330" i="15"/>
  <c r="M318" i="13"/>
  <c r="M319" i="11"/>
  <c r="M319" i="9"/>
  <c r="M319" i="7"/>
  <c r="M319" i="2"/>
  <c r="M319" i="15"/>
  <c r="M314" i="16"/>
  <c r="M310" i="14"/>
  <c r="M305" i="13"/>
  <c r="M312" i="11"/>
  <c r="M310" i="10"/>
  <c r="M305" i="9"/>
  <c r="M312" i="9"/>
  <c r="M314" i="6"/>
  <c r="M306" i="15"/>
  <c r="M298" i="13"/>
  <c r="M287" i="13"/>
  <c r="M265" i="13"/>
  <c r="M242" i="14"/>
  <c r="M242" i="12"/>
  <c r="M242" i="10"/>
  <c r="M242" i="8"/>
  <c r="M242" i="6"/>
  <c r="M242" i="16"/>
  <c r="M226" i="14"/>
  <c r="M225" i="13"/>
  <c r="M223" i="12"/>
  <c r="M220" i="11"/>
  <c r="M220" i="9"/>
  <c r="M220" i="7"/>
  <c r="M220" i="2"/>
  <c r="M220" i="15"/>
  <c r="M130" i="14"/>
  <c r="M132" i="12"/>
  <c r="M132" i="10"/>
  <c r="M132" i="8"/>
  <c r="M132" i="6"/>
  <c r="M132" i="16"/>
  <c r="M97" i="14"/>
  <c r="M89" i="12"/>
  <c r="M88" i="10"/>
  <c r="M88" i="8"/>
  <c r="M88" i="6"/>
  <c r="M88" i="16"/>
  <c r="M72" i="14"/>
  <c r="M71" i="13"/>
  <c r="M69" i="12"/>
  <c r="M66" i="11"/>
  <c r="M66" i="9"/>
  <c r="M66" i="7"/>
  <c r="M66" i="2"/>
  <c r="M66" i="15"/>
  <c r="M32" i="13"/>
  <c r="M33" i="11"/>
  <c r="M33" i="9"/>
  <c r="M33" i="7"/>
  <c r="M33" i="2"/>
  <c r="M33" i="15"/>
  <c r="R54" i="14" l="1"/>
  <c r="N54" i="14" s="1"/>
  <c r="N62" i="14" s="1"/>
  <c r="H54" i="14"/>
  <c r="N139" i="7"/>
  <c r="V131" i="7" s="1"/>
  <c r="V132" i="7" s="1"/>
  <c r="V133" i="7" s="1"/>
  <c r="H139" i="7" s="1"/>
  <c r="R340" i="9"/>
  <c r="N340" i="9" s="1"/>
  <c r="R341" i="9" s="1"/>
  <c r="H342" i="9"/>
  <c r="R338" i="9"/>
  <c r="N338" i="9" s="1"/>
  <c r="Q348" i="9"/>
  <c r="H338" i="9"/>
  <c r="N348" i="13"/>
  <c r="V340" i="13" s="1"/>
  <c r="V341" i="13" s="1"/>
  <c r="V342" i="13" s="1"/>
  <c r="H348" i="13" s="1"/>
  <c r="N337" i="15"/>
  <c r="V327" i="15" s="1"/>
  <c r="N172" i="15"/>
  <c r="V164" i="15" s="1"/>
  <c r="N227" i="16"/>
  <c r="N249" i="15"/>
  <c r="N106" i="7"/>
  <c r="V98" i="7" s="1"/>
  <c r="N150" i="2"/>
  <c r="V142" i="2" s="1"/>
  <c r="V143" i="2" s="1"/>
  <c r="V144" i="2" s="1"/>
  <c r="H150" i="2" s="1"/>
  <c r="N348" i="8"/>
  <c r="V338" i="8" s="1"/>
  <c r="N348" i="12"/>
  <c r="V340" i="12" s="1"/>
  <c r="V341" i="12" s="1"/>
  <c r="V342" i="12" s="1"/>
  <c r="H348" i="12" s="1"/>
  <c r="N150" i="15"/>
  <c r="V140" i="15" s="1"/>
  <c r="N194" i="9"/>
  <c r="V186" i="9" s="1"/>
  <c r="N271" i="15"/>
  <c r="V261" i="15" s="1"/>
  <c r="N205" i="9"/>
  <c r="V195" i="9" s="1"/>
  <c r="N348" i="7"/>
  <c r="V338" i="7" s="1"/>
  <c r="N337" i="14"/>
  <c r="V327" i="14" s="1"/>
  <c r="N227" i="7"/>
  <c r="V219" i="7" s="1"/>
  <c r="N183" i="13"/>
  <c r="V175" i="13" s="1"/>
  <c r="N304" i="13"/>
  <c r="V294" i="13" s="1"/>
  <c r="N172" i="8"/>
  <c r="V162" i="8" s="1"/>
  <c r="N205" i="8"/>
  <c r="V197" i="8" s="1"/>
  <c r="N227" i="2"/>
  <c r="V219" i="2" s="1"/>
  <c r="N260" i="13"/>
  <c r="V250" i="13" s="1"/>
  <c r="N304" i="2"/>
  <c r="V296" i="2" s="1"/>
  <c r="N326" i="2"/>
  <c r="V316" i="2" s="1"/>
  <c r="N194" i="15"/>
  <c r="V184" i="15" s="1"/>
  <c r="N315" i="13"/>
  <c r="V305" i="13" s="1"/>
  <c r="N271" i="8"/>
  <c r="V263" i="8" s="1"/>
  <c r="N271" i="16"/>
  <c r="V261" i="16" s="1"/>
  <c r="N73" i="9"/>
  <c r="V65" i="9" s="1"/>
  <c r="N293" i="15"/>
  <c r="V283" i="15" s="1"/>
  <c r="N73" i="16"/>
  <c r="N238" i="15"/>
  <c r="V230" i="15" s="1"/>
  <c r="V231" i="15" s="1"/>
  <c r="V232" i="15" s="1"/>
  <c r="H238" i="15" s="1"/>
  <c r="N172" i="7"/>
  <c r="V162" i="7" s="1"/>
  <c r="N282" i="16"/>
  <c r="V274" i="16" s="1"/>
  <c r="N150" i="11"/>
  <c r="V142" i="11" s="1"/>
  <c r="N304" i="15"/>
  <c r="V294" i="15" s="1"/>
  <c r="N73" i="6"/>
  <c r="V63" i="6" s="1"/>
  <c r="N326" i="15"/>
  <c r="V316" i="15" s="1"/>
  <c r="N315" i="14"/>
  <c r="V305" i="14" s="1"/>
  <c r="N161" i="16"/>
  <c r="V153" i="16" s="1"/>
  <c r="V154" i="16" s="1"/>
  <c r="V155" i="16" s="1"/>
  <c r="H161" i="16" s="1"/>
  <c r="N348" i="11"/>
  <c r="V338" i="11" s="1"/>
  <c r="N216" i="2"/>
  <c r="V208" i="2" s="1"/>
  <c r="N293" i="2"/>
  <c r="V285" i="2" s="1"/>
  <c r="N139" i="15"/>
  <c r="N304" i="8"/>
  <c r="V296" i="8" s="1"/>
  <c r="V297" i="8" s="1"/>
  <c r="V298" i="8" s="1"/>
  <c r="H304" i="8" s="1"/>
  <c r="N315" i="8"/>
  <c r="V307" i="8" s="1"/>
  <c r="N260" i="15"/>
  <c r="V252" i="15" s="1"/>
  <c r="V253" i="15" s="1"/>
  <c r="V254" i="15" s="1"/>
  <c r="H260" i="15" s="1"/>
  <c r="N161" i="7"/>
  <c r="V153" i="7" s="1"/>
  <c r="N205" i="15"/>
  <c r="V195" i="15" s="1"/>
  <c r="N95" i="9"/>
  <c r="V85" i="9" s="1"/>
  <c r="V129" i="7"/>
  <c r="N29" i="15"/>
  <c r="V19" i="15" s="1"/>
  <c r="N150" i="7"/>
  <c r="V142" i="7" s="1"/>
  <c r="N95" i="7"/>
  <c r="V85" i="7" s="1"/>
  <c r="N117" i="10"/>
  <c r="V109" i="10" s="1"/>
  <c r="N205" i="16"/>
  <c r="V195" i="16" s="1"/>
  <c r="N62" i="15"/>
  <c r="V52" i="15" s="1"/>
  <c r="N172" i="13"/>
  <c r="V162" i="13" s="1"/>
  <c r="N205" i="13"/>
  <c r="V195" i="13" s="1"/>
  <c r="N139" i="2"/>
  <c r="V129" i="2" s="1"/>
  <c r="N51" i="15"/>
  <c r="V41" i="15" s="1"/>
  <c r="N205" i="6"/>
  <c r="V197" i="6" s="1"/>
  <c r="V198" i="6" s="1"/>
  <c r="V199" i="6" s="1"/>
  <c r="H205" i="6" s="1"/>
  <c r="N194" i="6"/>
  <c r="V186" i="6" s="1"/>
  <c r="V187" i="6" s="1"/>
  <c r="V188" i="6" s="1"/>
  <c r="H194" i="6" s="1"/>
  <c r="N216" i="16"/>
  <c r="V208" i="16" s="1"/>
  <c r="V209" i="16" s="1"/>
  <c r="V210" i="16" s="1"/>
  <c r="H216" i="16" s="1"/>
  <c r="N238" i="16"/>
  <c r="V228" i="16" s="1"/>
  <c r="N260" i="14"/>
  <c r="V250" i="14" s="1"/>
  <c r="N271" i="2"/>
  <c r="V261" i="2" s="1"/>
  <c r="N249" i="12"/>
  <c r="V239" i="12" s="1"/>
  <c r="N183" i="2"/>
  <c r="V175" i="2" s="1"/>
  <c r="N293" i="7"/>
  <c r="V283" i="7" s="1"/>
  <c r="N183" i="10"/>
  <c r="V175" i="10" s="1"/>
  <c r="V176" i="10" s="1"/>
  <c r="V177" i="10" s="1"/>
  <c r="H183" i="10" s="1"/>
  <c r="N304" i="7"/>
  <c r="V296" i="7" s="1"/>
  <c r="N139" i="11"/>
  <c r="V129" i="11" s="1"/>
  <c r="N172" i="9"/>
  <c r="V162" i="9" s="1"/>
  <c r="N183" i="9"/>
  <c r="V173" i="9" s="1"/>
  <c r="N315" i="10"/>
  <c r="V305" i="10" s="1"/>
  <c r="N337" i="12"/>
  <c r="N227" i="15"/>
  <c r="V217" i="15" s="1"/>
  <c r="N29" i="11"/>
  <c r="V21" i="11" s="1"/>
  <c r="N260" i="7"/>
  <c r="V252" i="7" s="1"/>
  <c r="V253" i="7" s="1"/>
  <c r="V254" i="7" s="1"/>
  <c r="H260" i="7" s="1"/>
  <c r="N40" i="9"/>
  <c r="V32" i="9" s="1"/>
  <c r="V33" i="9" s="1"/>
  <c r="V34" i="9" s="1"/>
  <c r="H40" i="9" s="1"/>
  <c r="N62" i="13"/>
  <c r="V54" i="13" s="1"/>
  <c r="N62" i="7"/>
  <c r="V52" i="7" s="1"/>
  <c r="N282" i="14"/>
  <c r="V272" i="14" s="1"/>
  <c r="N194" i="2"/>
  <c r="V186" i="2" s="1"/>
  <c r="N106" i="10"/>
  <c r="V98" i="10" s="1"/>
  <c r="V99" i="10" s="1"/>
  <c r="N40" i="7"/>
  <c r="V32" i="7" s="1"/>
  <c r="V33" i="7" s="1"/>
  <c r="V34" i="7" s="1"/>
  <c r="H40" i="7" s="1"/>
  <c r="N84" i="9"/>
  <c r="V74" i="9" s="1"/>
  <c r="N150" i="16"/>
  <c r="V140" i="16" s="1"/>
  <c r="N238" i="7"/>
  <c r="V228" i="7" s="1"/>
  <c r="N84" i="12"/>
  <c r="V74" i="12" s="1"/>
  <c r="N95" i="12"/>
  <c r="V85" i="12" s="1"/>
  <c r="N73" i="8"/>
  <c r="V63" i="8" s="1"/>
  <c r="N150" i="10"/>
  <c r="V142" i="10" s="1"/>
  <c r="V143" i="10" s="1"/>
  <c r="V144" i="10" s="1"/>
  <c r="H150" i="10" s="1"/>
  <c r="N183" i="6"/>
  <c r="V173" i="6" s="1"/>
  <c r="N249" i="16"/>
  <c r="V239" i="16" s="1"/>
  <c r="N161" i="9"/>
  <c r="V153" i="9" s="1"/>
  <c r="N205" i="12"/>
  <c r="V195" i="12" s="1"/>
  <c r="N249" i="13"/>
  <c r="V241" i="13" s="1"/>
  <c r="V242" i="13" s="1"/>
  <c r="V243" i="13" s="1"/>
  <c r="H249" i="13" s="1"/>
  <c r="N348" i="10"/>
  <c r="V340" i="10" s="1"/>
  <c r="V341" i="10" s="1"/>
  <c r="V342" i="10" s="1"/>
  <c r="H348" i="10" s="1"/>
  <c r="N348" i="16"/>
  <c r="V340" i="16" s="1"/>
  <c r="N62" i="2"/>
  <c r="V54" i="2" s="1"/>
  <c r="N29" i="8"/>
  <c r="V21" i="8" s="1"/>
  <c r="N117" i="8"/>
  <c r="V107" i="8" s="1"/>
  <c r="N326" i="9"/>
  <c r="V318" i="9" s="1"/>
  <c r="N304" i="9"/>
  <c r="V294" i="9" s="1"/>
  <c r="N315" i="9"/>
  <c r="V305" i="9" s="1"/>
  <c r="N348" i="2"/>
  <c r="V338" i="2" s="1"/>
  <c r="N40" i="15"/>
  <c r="V30" i="15" s="1"/>
  <c r="N172" i="2"/>
  <c r="V164" i="2" s="1"/>
  <c r="N84" i="15"/>
  <c r="V76" i="15" s="1"/>
  <c r="V77" i="15" s="1"/>
  <c r="V78" i="15" s="1"/>
  <c r="H84" i="15" s="1"/>
  <c r="N51" i="6"/>
  <c r="N62" i="11"/>
  <c r="N40" i="2"/>
  <c r="N205" i="7"/>
  <c r="N304" i="11"/>
  <c r="N172" i="6"/>
  <c r="N128" i="10"/>
  <c r="N227" i="14"/>
  <c r="N326" i="12"/>
  <c r="N271" i="10"/>
  <c r="N282" i="12"/>
  <c r="N51" i="2"/>
  <c r="N95" i="16"/>
  <c r="N128" i="11"/>
  <c r="N29" i="13"/>
  <c r="N51" i="8"/>
  <c r="N139" i="8"/>
  <c r="N227" i="13"/>
  <c r="N51" i="7"/>
  <c r="N29" i="12"/>
  <c r="N84" i="16"/>
  <c r="N150" i="9"/>
  <c r="N139" i="12"/>
  <c r="N183" i="12"/>
  <c r="N249" i="10"/>
  <c r="N260" i="8"/>
  <c r="N337" i="8"/>
  <c r="N139" i="16"/>
  <c r="N150" i="8"/>
  <c r="N205" i="11"/>
  <c r="N216" i="11"/>
  <c r="N260" i="12"/>
  <c r="N271" i="9"/>
  <c r="N106" i="13"/>
  <c r="N106" i="16"/>
  <c r="N194" i="16"/>
  <c r="N51" i="16"/>
  <c r="N73" i="15"/>
  <c r="N128" i="9"/>
  <c r="N194" i="13"/>
  <c r="N40" i="14"/>
  <c r="N117" i="7"/>
  <c r="N150" i="14"/>
  <c r="N326" i="11"/>
  <c r="N337" i="11"/>
  <c r="N62" i="16"/>
  <c r="N84" i="7"/>
  <c r="N227" i="11"/>
  <c r="N260" i="6"/>
  <c r="N40" i="10"/>
  <c r="N172" i="14"/>
  <c r="N293" i="16"/>
  <c r="N172" i="12"/>
  <c r="N194" i="12"/>
  <c r="N238" i="9"/>
  <c r="N249" i="8"/>
  <c r="N84" i="8"/>
  <c r="N293" i="10"/>
  <c r="N315" i="12"/>
  <c r="N326" i="16"/>
  <c r="N73" i="10"/>
  <c r="N51" i="12"/>
  <c r="N161" i="12"/>
  <c r="N326" i="8"/>
  <c r="N326" i="14"/>
  <c r="N326" i="10"/>
  <c r="N304" i="16"/>
  <c r="N326" i="13"/>
  <c r="N271" i="7"/>
  <c r="N161" i="14"/>
  <c r="N172" i="11"/>
  <c r="N194" i="11"/>
  <c r="N205" i="2"/>
  <c r="N29" i="7"/>
  <c r="N84" i="14"/>
  <c r="N249" i="14"/>
  <c r="N304" i="6"/>
  <c r="N249" i="7"/>
  <c r="N260" i="9"/>
  <c r="N260" i="2"/>
  <c r="N282" i="13"/>
  <c r="N216" i="15"/>
  <c r="N128" i="7"/>
  <c r="N282" i="15"/>
  <c r="N216" i="9"/>
  <c r="N205" i="14"/>
  <c r="N106" i="2"/>
  <c r="N106" i="9"/>
  <c r="N238" i="11"/>
  <c r="N84" i="2"/>
  <c r="N106" i="14"/>
  <c r="N95" i="13"/>
  <c r="N117" i="6"/>
  <c r="N40" i="6"/>
  <c r="N29" i="9"/>
  <c r="N51" i="14"/>
  <c r="N128" i="16"/>
  <c r="N315" i="16"/>
  <c r="N337" i="16"/>
  <c r="N62" i="9"/>
  <c r="N183" i="16"/>
  <c r="N51" i="13"/>
  <c r="N315" i="15"/>
  <c r="N282" i="9"/>
  <c r="N106" i="15"/>
  <c r="N95" i="11"/>
  <c r="N216" i="13"/>
  <c r="N117" i="15"/>
  <c r="N337" i="6"/>
  <c r="N238" i="6"/>
  <c r="N62" i="6"/>
  <c r="N40" i="8"/>
  <c r="N106" i="12"/>
  <c r="N194" i="7"/>
  <c r="N227" i="10"/>
  <c r="N161" i="13"/>
  <c r="N315" i="6"/>
  <c r="N348" i="6"/>
  <c r="N62" i="10"/>
  <c r="N106" i="8"/>
  <c r="N238" i="14"/>
  <c r="N40" i="12"/>
  <c r="N282" i="2"/>
  <c r="N128" i="15"/>
  <c r="N139" i="10"/>
  <c r="N117" i="9"/>
  <c r="N348" i="15"/>
  <c r="V338" i="15" s="1"/>
  <c r="N139" i="14"/>
  <c r="N216" i="10"/>
  <c r="N271" i="11"/>
  <c r="N227" i="9"/>
  <c r="N271" i="12"/>
  <c r="N293" i="9"/>
  <c r="N282" i="11"/>
  <c r="N150" i="12"/>
  <c r="N40" i="13"/>
  <c r="N216" i="14"/>
  <c r="N216" i="7"/>
  <c r="N62" i="8"/>
  <c r="N161" i="8"/>
  <c r="N194" i="14"/>
  <c r="N194" i="8"/>
  <c r="N249" i="9"/>
  <c r="N304" i="12"/>
  <c r="N337" i="2"/>
  <c r="N106" i="11"/>
  <c r="N51" i="10"/>
  <c r="N95" i="10"/>
  <c r="N117" i="14"/>
  <c r="N128" i="8"/>
  <c r="N128" i="2"/>
  <c r="N183" i="11"/>
  <c r="N238" i="12"/>
  <c r="N249" i="6"/>
  <c r="N161" i="10"/>
  <c r="N73" i="13"/>
  <c r="N117" i="11"/>
  <c r="N282" i="8"/>
  <c r="N282" i="6"/>
  <c r="N304" i="10"/>
  <c r="N326" i="7"/>
  <c r="N117" i="12"/>
  <c r="N29" i="10"/>
  <c r="N150" i="13"/>
  <c r="N326" i="6"/>
  <c r="N315" i="11"/>
  <c r="N128" i="13"/>
  <c r="N183" i="14"/>
  <c r="N73" i="12"/>
  <c r="N337" i="9"/>
  <c r="N271" i="13"/>
  <c r="N117" i="2"/>
  <c r="N282" i="10"/>
  <c r="N260" i="16"/>
  <c r="N348" i="14"/>
  <c r="V338" i="14" s="1"/>
  <c r="N29" i="2"/>
  <c r="N51" i="11"/>
  <c r="N95" i="6"/>
  <c r="N95" i="8"/>
  <c r="N139" i="13"/>
  <c r="N95" i="14"/>
  <c r="N128" i="14"/>
  <c r="N161" i="15"/>
  <c r="N40" i="16"/>
  <c r="N106" i="6"/>
  <c r="N161" i="11"/>
  <c r="N238" i="13"/>
  <c r="N293" i="12"/>
  <c r="N84" i="6"/>
  <c r="N183" i="15"/>
  <c r="N304" i="14"/>
  <c r="N183" i="8"/>
  <c r="N51" i="9"/>
  <c r="N73" i="14"/>
  <c r="N139" i="9"/>
  <c r="N161" i="2"/>
  <c r="N172" i="16"/>
  <c r="N139" i="6"/>
  <c r="N194" i="10"/>
  <c r="N293" i="13"/>
  <c r="N249" i="2"/>
  <c r="N337" i="10"/>
  <c r="N29" i="16"/>
  <c r="N128" i="12"/>
  <c r="N29" i="6"/>
  <c r="N62" i="12"/>
  <c r="N84" i="10"/>
  <c r="N117" i="13"/>
  <c r="N84" i="13"/>
  <c r="N40" i="11"/>
  <c r="N73" i="2"/>
  <c r="N128" i="6"/>
  <c r="N260" i="11"/>
  <c r="N161" i="6"/>
  <c r="N238" i="10"/>
  <c r="N150" i="6"/>
  <c r="N227" i="12"/>
  <c r="N260" i="10"/>
  <c r="N216" i="6"/>
  <c r="N238" i="8"/>
  <c r="N271" i="6"/>
  <c r="N293" i="6"/>
  <c r="N293" i="14"/>
  <c r="N293" i="8"/>
  <c r="N337" i="7"/>
  <c r="N73" i="11"/>
  <c r="N337" i="13"/>
  <c r="N73" i="7"/>
  <c r="N293" i="11"/>
  <c r="N315" i="2"/>
  <c r="N315" i="7"/>
  <c r="N95" i="15"/>
  <c r="N238" i="2"/>
  <c r="N172" i="10"/>
  <c r="N216" i="8"/>
  <c r="N183" i="7"/>
  <c r="N227" i="6"/>
  <c r="N84" i="11"/>
  <c r="N117" i="16"/>
  <c r="N216" i="12"/>
  <c r="N227" i="8"/>
  <c r="N271" i="14"/>
  <c r="N249" i="11"/>
  <c r="N95" i="2"/>
  <c r="N205" i="10"/>
  <c r="N282" i="7"/>
  <c r="V81" i="19" a="1"/>
  <c r="V257" i="19" a="1"/>
  <c r="V53" i="19" a="1"/>
  <c r="V175" i="19" a="1"/>
  <c r="V141" i="19" a="1"/>
  <c r="V142" i="19" a="1"/>
  <c r="V55" i="19" a="1"/>
  <c r="V164" i="19" a="1"/>
  <c r="V76" i="19" a="1"/>
  <c r="V39" i="19" a="1"/>
  <c r="V260" i="19" a="1"/>
  <c r="V336" i="19" a="1"/>
  <c r="V358" i="19" a="1"/>
  <c r="V106" i="19" a="1"/>
  <c r="V155" i="19" a="1"/>
  <c r="V216" i="19" a="1"/>
  <c r="V210" i="19" a="1"/>
  <c r="V155" i="19" l="1"/>
  <c r="V141" i="19"/>
  <c r="V175" i="19"/>
  <c r="V81" i="19"/>
  <c r="V76" i="19"/>
  <c r="V53" i="19"/>
  <c r="V39" i="19"/>
  <c r="V55" i="19"/>
  <c r="V106" i="19"/>
  <c r="V257" i="19"/>
  <c r="V142" i="19"/>
  <c r="V358" i="19"/>
  <c r="V260" i="19"/>
  <c r="V164" i="19"/>
  <c r="V216" i="19"/>
  <c r="V210" i="19"/>
  <c r="V336" i="19"/>
  <c r="V140" i="10"/>
  <c r="V252" i="14"/>
  <c r="V253" i="14" s="1"/>
  <c r="V254" i="14" s="1"/>
  <c r="H260" i="14" s="1"/>
  <c r="V54" i="15"/>
  <c r="V55" i="15" s="1"/>
  <c r="V56" i="15" s="1"/>
  <c r="H62" i="15" s="1"/>
  <c r="V164" i="8"/>
  <c r="V165" i="8" s="1"/>
  <c r="V166" i="8" s="1"/>
  <c r="H172" i="8" s="1"/>
  <c r="V283" i="2"/>
  <c r="V184" i="9"/>
  <c r="V107" i="10"/>
  <c r="V250" i="15"/>
  <c r="V294" i="2"/>
  <c r="V340" i="8"/>
  <c r="V341" i="8" s="1"/>
  <c r="V342" i="8" s="1"/>
  <c r="H348" i="8" s="1"/>
  <c r="V197" i="13"/>
  <c r="V198" i="13" s="1"/>
  <c r="V199" i="13" s="1"/>
  <c r="H205" i="13" s="1"/>
  <c r="V329" i="14"/>
  <c r="V330" i="14" s="1"/>
  <c r="V331" i="14" s="1"/>
  <c r="H337" i="14" s="1"/>
  <c r="V261" i="8"/>
  <c r="V52" i="14"/>
  <c r="V54" i="14"/>
  <c r="V55" i="14" s="1"/>
  <c r="V56" i="14" s="1"/>
  <c r="H62" i="14" s="1"/>
  <c r="V87" i="9"/>
  <c r="V88" i="9" s="1"/>
  <c r="V89" i="9" s="1"/>
  <c r="H95" i="9" s="1"/>
  <c r="V65" i="6"/>
  <c r="V66" i="6" s="1"/>
  <c r="V67" i="6" s="1"/>
  <c r="H73" i="6" s="1"/>
  <c r="V32" i="15"/>
  <c r="V33" i="15" s="1"/>
  <c r="V34" i="15" s="1"/>
  <c r="H40" i="15" s="1"/>
  <c r="V140" i="11"/>
  <c r="V338" i="13"/>
  <c r="V217" i="7"/>
  <c r="V263" i="15"/>
  <c r="V264" i="15" s="1"/>
  <c r="V265" i="15" s="1"/>
  <c r="H271" i="15" s="1"/>
  <c r="V140" i="7"/>
  <c r="V151" i="9"/>
  <c r="V217" i="2"/>
  <c r="V43" i="15"/>
  <c r="V44" i="15" s="1"/>
  <c r="V45" i="15" s="1"/>
  <c r="H51" i="15" s="1"/>
  <c r="V142" i="15"/>
  <c r="V143" i="15" s="1"/>
  <c r="V144" i="15" s="1"/>
  <c r="H150" i="15" s="1"/>
  <c r="V197" i="15"/>
  <c r="V198" i="15" s="1"/>
  <c r="V199" i="15" s="1"/>
  <c r="H205" i="15" s="1"/>
  <c r="V164" i="7"/>
  <c r="V165" i="7" s="1"/>
  <c r="V166" i="7" s="1"/>
  <c r="H172" i="7" s="1"/>
  <c r="V63" i="9"/>
  <c r="V96" i="7"/>
  <c r="V173" i="2"/>
  <c r="V294" i="8"/>
  <c r="V340" i="11"/>
  <c r="V341" i="11" s="1"/>
  <c r="V342" i="11" s="1"/>
  <c r="H348" i="11" s="1"/>
  <c r="V316" i="9"/>
  <c r="V184" i="2"/>
  <c r="V131" i="11"/>
  <c r="V132" i="11" s="1"/>
  <c r="V133" i="11" s="1"/>
  <c r="H139" i="11" s="1"/>
  <c r="V329" i="15"/>
  <c r="V330" i="15" s="1"/>
  <c r="V331" i="15" s="1"/>
  <c r="H337" i="15" s="1"/>
  <c r="V296" i="13"/>
  <c r="V297" i="13" s="1"/>
  <c r="V298" i="13" s="1"/>
  <c r="H304" i="13" s="1"/>
  <c r="V340" i="7"/>
  <c r="V341" i="7" s="1"/>
  <c r="V342" i="7" s="1"/>
  <c r="H348" i="7" s="1"/>
  <c r="V65" i="8"/>
  <c r="V66" i="8" s="1"/>
  <c r="V67" i="8" s="1"/>
  <c r="H73" i="8" s="1"/>
  <c r="V338" i="12"/>
  <c r="V186" i="15"/>
  <c r="V187" i="15" s="1"/>
  <c r="V188" i="15" s="1"/>
  <c r="H194" i="15" s="1"/>
  <c r="V230" i="16"/>
  <c r="V231" i="16" s="1"/>
  <c r="V232" i="16" s="1"/>
  <c r="H238" i="16" s="1"/>
  <c r="V142" i="16"/>
  <c r="V143" i="16" s="1"/>
  <c r="V144" i="16" s="1"/>
  <c r="H150" i="16" s="1"/>
  <c r="V338" i="16"/>
  <c r="V206" i="2"/>
  <c r="V52" i="13"/>
  <c r="V219" i="15"/>
  <c r="V220" i="15" s="1"/>
  <c r="V221" i="15" s="1"/>
  <c r="H227" i="15" s="1"/>
  <c r="V318" i="2"/>
  <c r="V319" i="2" s="1"/>
  <c r="V320" i="2" s="1"/>
  <c r="H326" i="2" s="1"/>
  <c r="V250" i="7"/>
  <c r="V96" i="10"/>
  <c r="V340" i="2"/>
  <c r="V341" i="2" s="1"/>
  <c r="V342" i="2" s="1"/>
  <c r="H348" i="2" s="1"/>
  <c r="V294" i="7"/>
  <c r="V285" i="7"/>
  <c r="V286" i="7" s="1"/>
  <c r="V287" i="7" s="1"/>
  <c r="H293" i="7" s="1"/>
  <c r="V87" i="7"/>
  <c r="V88" i="7" s="1"/>
  <c r="V89" i="7" s="1"/>
  <c r="H95" i="7" s="1"/>
  <c r="N341" i="9"/>
  <c r="R342" i="9" s="1"/>
  <c r="N342" i="9" s="1"/>
  <c r="V76" i="9"/>
  <c r="V77" i="9" s="1"/>
  <c r="V78" i="9" s="1"/>
  <c r="H84" i="9" s="1"/>
  <c r="V307" i="10"/>
  <c r="V109" i="8"/>
  <c r="V110" i="8" s="1"/>
  <c r="V111" i="8" s="1"/>
  <c r="H117" i="8" s="1"/>
  <c r="V338" i="10"/>
  <c r="V197" i="9"/>
  <c r="V198" i="9" s="1"/>
  <c r="V199" i="9" s="1"/>
  <c r="H205" i="9" s="1"/>
  <c r="M216" i="16"/>
  <c r="V241" i="12"/>
  <c r="V242" i="12" s="1"/>
  <c r="V243" i="12" s="1"/>
  <c r="H249" i="12" s="1"/>
  <c r="V241" i="16"/>
  <c r="V242" i="16" s="1"/>
  <c r="V243" i="16" s="1"/>
  <c r="H249" i="16" s="1"/>
  <c r="V131" i="2"/>
  <c r="V132" i="2" s="1"/>
  <c r="V133" i="2" s="1"/>
  <c r="H139" i="2" s="1"/>
  <c r="V206" i="16"/>
  <c r="V87" i="12"/>
  <c r="V88" i="12" s="1"/>
  <c r="V89" i="12" s="1"/>
  <c r="H95" i="12" s="1"/>
  <c r="V151" i="7"/>
  <c r="V197" i="12"/>
  <c r="V198" i="12" s="1"/>
  <c r="V199" i="12" s="1"/>
  <c r="H205" i="12" s="1"/>
  <c r="V173" i="13"/>
  <c r="V307" i="14"/>
  <c r="V308" i="14" s="1"/>
  <c r="V309" i="14" s="1"/>
  <c r="H315" i="14" s="1"/>
  <c r="V274" i="14"/>
  <c r="V275" i="14" s="1"/>
  <c r="V276" i="14" s="1"/>
  <c r="H282" i="14" s="1"/>
  <c r="V100" i="10"/>
  <c r="H106" i="10" s="1"/>
  <c r="M106" i="10"/>
  <c r="V165" i="15"/>
  <c r="V166" i="15" s="1"/>
  <c r="H172" i="15" s="1"/>
  <c r="V318" i="15"/>
  <c r="V162" i="2"/>
  <c r="M260" i="7"/>
  <c r="V164" i="9"/>
  <c r="V165" i="9" s="1"/>
  <c r="M40" i="9"/>
  <c r="V272" i="16"/>
  <c r="V296" i="9"/>
  <c r="V297" i="9" s="1"/>
  <c r="V298" i="9" s="1"/>
  <c r="H304" i="9" s="1"/>
  <c r="V162" i="15"/>
  <c r="V230" i="7"/>
  <c r="V231" i="7" s="1"/>
  <c r="V232" i="7" s="1"/>
  <c r="H238" i="7" s="1"/>
  <c r="V305" i="8"/>
  <c r="V52" i="2"/>
  <c r="V164" i="13"/>
  <c r="V165" i="13" s="1"/>
  <c r="V166" i="13" s="1"/>
  <c r="H172" i="13" s="1"/>
  <c r="V285" i="15"/>
  <c r="V286" i="15" s="1"/>
  <c r="V287" i="15" s="1"/>
  <c r="H293" i="15" s="1"/>
  <c r="V195" i="6"/>
  <c r="V307" i="13"/>
  <c r="V308" i="13" s="1"/>
  <c r="V309" i="13" s="1"/>
  <c r="H315" i="13" s="1"/>
  <c r="V341" i="16"/>
  <c r="V342" i="16" s="1"/>
  <c r="H348" i="16" s="1"/>
  <c r="V19" i="11"/>
  <c r="V197" i="16"/>
  <c r="V198" i="16" s="1"/>
  <c r="V199" i="16" s="1"/>
  <c r="H205" i="16" s="1"/>
  <c r="V195" i="8"/>
  <c r="V340" i="14"/>
  <c r="V341" i="14" s="1"/>
  <c r="V342" i="14" s="1"/>
  <c r="H348" i="14" s="1"/>
  <c r="V30" i="9"/>
  <c r="V252" i="13"/>
  <c r="V253" i="13" s="1"/>
  <c r="V254" i="13" s="1"/>
  <c r="H260" i="13" s="1"/>
  <c r="M40" i="7"/>
  <c r="M183" i="10"/>
  <c r="V239" i="15"/>
  <c r="V241" i="15"/>
  <c r="V242" i="15" s="1"/>
  <c r="V243" i="15" s="1"/>
  <c r="H249" i="15" s="1"/>
  <c r="M304" i="8"/>
  <c r="V22" i="11"/>
  <c r="V23" i="11" s="1"/>
  <c r="H29" i="11" s="1"/>
  <c r="V175" i="9"/>
  <c r="V176" i="9" s="1"/>
  <c r="V263" i="2"/>
  <c r="V264" i="2" s="1"/>
  <c r="V265" i="2" s="1"/>
  <c r="H271" i="2" s="1"/>
  <c r="V140" i="2"/>
  <c r="V217" i="16"/>
  <c r="V219" i="16"/>
  <c r="V220" i="16" s="1"/>
  <c r="V221" i="16" s="1"/>
  <c r="H227" i="16" s="1"/>
  <c r="V131" i="15"/>
  <c r="V132" i="15" s="1"/>
  <c r="V133" i="15" s="1"/>
  <c r="H139" i="15" s="1"/>
  <c r="V129" i="15"/>
  <c r="V340" i="15"/>
  <c r="V184" i="6"/>
  <c r="V239" i="13"/>
  <c r="V263" i="16"/>
  <c r="V264" i="16" s="1"/>
  <c r="V30" i="7"/>
  <c r="V76" i="12"/>
  <c r="V77" i="12" s="1"/>
  <c r="V151" i="16"/>
  <c r="M150" i="10"/>
  <c r="M139" i="7"/>
  <c r="V21" i="15"/>
  <c r="V22" i="15" s="1"/>
  <c r="V23" i="15" s="1"/>
  <c r="H29" i="15" s="1"/>
  <c r="M161" i="16"/>
  <c r="V296" i="15"/>
  <c r="V297" i="15" s="1"/>
  <c r="V298" i="15" s="1"/>
  <c r="H304" i="15" s="1"/>
  <c r="V228" i="15"/>
  <c r="V74" i="15"/>
  <c r="V307" i="9"/>
  <c r="V308" i="9" s="1"/>
  <c r="V309" i="9" s="1"/>
  <c r="H315" i="9" s="1"/>
  <c r="V19" i="8"/>
  <c r="M249" i="13"/>
  <c r="V54" i="7"/>
  <c r="V55" i="7" s="1"/>
  <c r="V56" i="7" s="1"/>
  <c r="H62" i="7" s="1"/>
  <c r="V63" i="16"/>
  <c r="V65" i="16"/>
  <c r="V66" i="16" s="1"/>
  <c r="V67" i="16" s="1"/>
  <c r="H73" i="16" s="1"/>
  <c r="V173" i="10"/>
  <c r="V175" i="6"/>
  <c r="V176" i="6" s="1"/>
  <c r="V177" i="6" s="1"/>
  <c r="H183" i="6" s="1"/>
  <c r="V329" i="12"/>
  <c r="V327" i="12"/>
  <c r="V274" i="7"/>
  <c r="V272" i="7"/>
  <c r="V107" i="16"/>
  <c r="V109" i="16"/>
  <c r="V206" i="8"/>
  <c r="V208" i="8"/>
  <c r="V65" i="7"/>
  <c r="V63" i="7"/>
  <c r="V285" i="8"/>
  <c r="V283" i="8"/>
  <c r="V228" i="8"/>
  <c r="V230" i="8"/>
  <c r="V142" i="6"/>
  <c r="V140" i="6"/>
  <c r="V118" i="6"/>
  <c r="V120" i="6"/>
  <c r="V109" i="13"/>
  <c r="V107" i="13"/>
  <c r="V120" i="12"/>
  <c r="V118" i="12"/>
  <c r="V241" i="2"/>
  <c r="V239" i="2"/>
  <c r="V164" i="16"/>
  <c r="V162" i="16"/>
  <c r="V43" i="9"/>
  <c r="V41" i="9"/>
  <c r="V76" i="6"/>
  <c r="V74" i="6"/>
  <c r="V98" i="6"/>
  <c r="V96" i="6"/>
  <c r="V87" i="14"/>
  <c r="V85" i="14"/>
  <c r="V41" i="11"/>
  <c r="V43" i="11"/>
  <c r="V274" i="10"/>
  <c r="V272" i="10"/>
  <c r="V65" i="12"/>
  <c r="V63" i="12"/>
  <c r="V318" i="6"/>
  <c r="V316" i="6"/>
  <c r="V318" i="7"/>
  <c r="V316" i="7"/>
  <c r="V107" i="11"/>
  <c r="V109" i="11"/>
  <c r="V230" i="12"/>
  <c r="V228" i="12"/>
  <c r="V109" i="14"/>
  <c r="V107" i="14"/>
  <c r="V329" i="2"/>
  <c r="V327" i="2"/>
  <c r="V184" i="14"/>
  <c r="V186" i="14"/>
  <c r="V208" i="14"/>
  <c r="V206" i="14"/>
  <c r="V285" i="9"/>
  <c r="V283" i="9"/>
  <c r="V206" i="10"/>
  <c r="V208" i="10"/>
  <c r="V129" i="10"/>
  <c r="V131" i="10"/>
  <c r="V54" i="10"/>
  <c r="V52" i="10"/>
  <c r="V219" i="10"/>
  <c r="V217" i="10"/>
  <c r="V54" i="6"/>
  <c r="V52" i="6"/>
  <c r="V206" i="13"/>
  <c r="V208" i="13"/>
  <c r="V305" i="15"/>
  <c r="V307" i="15"/>
  <c r="V54" i="9"/>
  <c r="V52" i="9"/>
  <c r="V43" i="14"/>
  <c r="V41" i="14"/>
  <c r="V107" i="6"/>
  <c r="V109" i="6"/>
  <c r="V87" i="13"/>
  <c r="V85" i="13"/>
  <c r="V272" i="15"/>
  <c r="V274" i="15"/>
  <c r="V275" i="15" s="1"/>
  <c r="V276" i="15" s="1"/>
  <c r="H282" i="15" s="1"/>
  <c r="V241" i="14"/>
  <c r="V239" i="14"/>
  <c r="V186" i="11"/>
  <c r="V184" i="11"/>
  <c r="V261" i="7"/>
  <c r="V263" i="7"/>
  <c r="V318" i="14"/>
  <c r="V316" i="14"/>
  <c r="V63" i="10"/>
  <c r="V65" i="10"/>
  <c r="V76" i="8"/>
  <c r="V74" i="8"/>
  <c r="V162" i="12"/>
  <c r="V164" i="12"/>
  <c r="V252" i="6"/>
  <c r="V250" i="6"/>
  <c r="V107" i="7"/>
  <c r="V109" i="7"/>
  <c r="V63" i="15"/>
  <c r="V65" i="15"/>
  <c r="V98" i="13"/>
  <c r="V96" i="13"/>
  <c r="V197" i="11"/>
  <c r="V195" i="11"/>
  <c r="V252" i="8"/>
  <c r="V250" i="8"/>
  <c r="V140" i="9"/>
  <c r="V142" i="9"/>
  <c r="V217" i="13"/>
  <c r="V219" i="13"/>
  <c r="V263" i="10"/>
  <c r="V261" i="10"/>
  <c r="V162" i="6"/>
  <c r="V164" i="6"/>
  <c r="V52" i="11"/>
  <c r="V54" i="11"/>
  <c r="V209" i="2"/>
  <c r="V210" i="2" s="1"/>
  <c r="H216" i="2" s="1"/>
  <c r="V297" i="7"/>
  <c r="V298" i="7" s="1"/>
  <c r="H304" i="7" s="1"/>
  <c r="V176" i="2"/>
  <c r="V177" i="2" s="1"/>
  <c r="H183" i="2" s="1"/>
  <c r="V110" i="10"/>
  <c r="V111" i="10" s="1"/>
  <c r="H117" i="10" s="1"/>
  <c r="V220" i="7"/>
  <c r="V221" i="7" s="1"/>
  <c r="H227" i="7" s="1"/>
  <c r="M348" i="13"/>
  <c r="V197" i="10"/>
  <c r="V195" i="10"/>
  <c r="V261" i="14"/>
  <c r="V263" i="14"/>
  <c r="V74" i="11"/>
  <c r="V76" i="11"/>
  <c r="V164" i="10"/>
  <c r="V162" i="10"/>
  <c r="V305" i="7"/>
  <c r="V307" i="7"/>
  <c r="V327" i="13"/>
  <c r="V329" i="13"/>
  <c r="V283" i="14"/>
  <c r="V285" i="14"/>
  <c r="V208" i="6"/>
  <c r="V206" i="6"/>
  <c r="V230" i="10"/>
  <c r="V228" i="10"/>
  <c r="V65" i="2"/>
  <c r="V63" i="2"/>
  <c r="V76" i="10"/>
  <c r="V74" i="10"/>
  <c r="V19" i="16"/>
  <c r="V21" i="16"/>
  <c r="V285" i="13"/>
  <c r="V283" i="13"/>
  <c r="V151" i="2"/>
  <c r="V153" i="2"/>
  <c r="V173" i="8"/>
  <c r="V175" i="8"/>
  <c r="V285" i="12"/>
  <c r="V283" i="12"/>
  <c r="V32" i="16"/>
  <c r="V30" i="16"/>
  <c r="V129" i="13"/>
  <c r="V131" i="13"/>
  <c r="V19" i="2"/>
  <c r="V21" i="2"/>
  <c r="V109" i="2"/>
  <c r="V107" i="2"/>
  <c r="V173" i="14"/>
  <c r="V175" i="14"/>
  <c r="V140" i="13"/>
  <c r="V142" i="13"/>
  <c r="V294" i="10"/>
  <c r="V296" i="10"/>
  <c r="V65" i="13"/>
  <c r="V63" i="13"/>
  <c r="V173" i="11"/>
  <c r="V175" i="11"/>
  <c r="V85" i="10"/>
  <c r="V87" i="10"/>
  <c r="V294" i="12"/>
  <c r="V296" i="12"/>
  <c r="V153" i="8"/>
  <c r="V151" i="8"/>
  <c r="V30" i="13"/>
  <c r="V32" i="13"/>
  <c r="V261" i="12"/>
  <c r="V263" i="12"/>
  <c r="V129" i="14"/>
  <c r="V131" i="14"/>
  <c r="V118" i="15"/>
  <c r="V120" i="15"/>
  <c r="V32" i="12"/>
  <c r="V30" i="12"/>
  <c r="V340" i="6"/>
  <c r="V341" i="6" s="1"/>
  <c r="V342" i="6" s="1"/>
  <c r="H348" i="6" s="1"/>
  <c r="V338" i="6"/>
  <c r="V186" i="7"/>
  <c r="V184" i="7"/>
  <c r="V230" i="6"/>
  <c r="V228" i="6"/>
  <c r="V87" i="11"/>
  <c r="V85" i="11"/>
  <c r="V274" i="9"/>
  <c r="V272" i="9"/>
  <c r="V41" i="13"/>
  <c r="V43" i="13"/>
  <c r="V327" i="16"/>
  <c r="V329" i="16"/>
  <c r="V21" i="9"/>
  <c r="V19" i="9"/>
  <c r="M150" i="2"/>
  <c r="V230" i="11"/>
  <c r="V228" i="11"/>
  <c r="V195" i="14"/>
  <c r="V197" i="14"/>
  <c r="V208" i="15"/>
  <c r="V206" i="15"/>
  <c r="V252" i="2"/>
  <c r="V250" i="2"/>
  <c r="V252" i="9"/>
  <c r="V250" i="9"/>
  <c r="V74" i="14"/>
  <c r="V76" i="14"/>
  <c r="V164" i="11"/>
  <c r="V162" i="11"/>
  <c r="V316" i="13"/>
  <c r="V318" i="13"/>
  <c r="V318" i="8"/>
  <c r="V316" i="8"/>
  <c r="V318" i="16"/>
  <c r="V316" i="16"/>
  <c r="V241" i="8"/>
  <c r="V239" i="8"/>
  <c r="V283" i="16"/>
  <c r="V285" i="16"/>
  <c r="V219" i="11"/>
  <c r="V217" i="11"/>
  <c r="V329" i="11"/>
  <c r="V327" i="11"/>
  <c r="V32" i="14"/>
  <c r="V30" i="14"/>
  <c r="V43" i="16"/>
  <c r="V41" i="16"/>
  <c r="V263" i="9"/>
  <c r="V261" i="9"/>
  <c r="V142" i="8"/>
  <c r="V140" i="8"/>
  <c r="V239" i="10"/>
  <c r="V241" i="10"/>
  <c r="V76" i="16"/>
  <c r="V74" i="16"/>
  <c r="V131" i="8"/>
  <c r="V129" i="8"/>
  <c r="V118" i="11"/>
  <c r="V120" i="11"/>
  <c r="V87" i="16"/>
  <c r="V85" i="16"/>
  <c r="V316" i="12"/>
  <c r="V318" i="12"/>
  <c r="V294" i="11"/>
  <c r="V296" i="11"/>
  <c r="V43" i="6"/>
  <c r="V41" i="6"/>
  <c r="V275" i="16"/>
  <c r="V276" i="16" s="1"/>
  <c r="H282" i="16" s="1"/>
  <c r="V319" i="9"/>
  <c r="V320" i="9" s="1"/>
  <c r="H326" i="9" s="1"/>
  <c r="V22" i="8"/>
  <c r="V23" i="8" s="1"/>
  <c r="H29" i="8" s="1"/>
  <c r="V154" i="9"/>
  <c r="V155" i="9" s="1"/>
  <c r="H161" i="9" s="1"/>
  <c r="V297" i="2"/>
  <c r="V298" i="2" s="1"/>
  <c r="H304" i="2" s="1"/>
  <c r="V198" i="8"/>
  <c r="V199" i="8" s="1"/>
  <c r="H205" i="8" s="1"/>
  <c r="V176" i="13"/>
  <c r="V177" i="13" s="1"/>
  <c r="H183" i="13" s="1"/>
  <c r="V187" i="9"/>
  <c r="V188" i="9" s="1"/>
  <c r="H194" i="9" s="1"/>
  <c r="V87" i="2"/>
  <c r="V85" i="2"/>
  <c r="V219" i="8"/>
  <c r="V217" i="8"/>
  <c r="V219" i="6"/>
  <c r="V217" i="6"/>
  <c r="V228" i="2"/>
  <c r="V230" i="2"/>
  <c r="V305" i="2"/>
  <c r="V307" i="2"/>
  <c r="V65" i="11"/>
  <c r="V63" i="11"/>
  <c r="V285" i="6"/>
  <c r="V283" i="6"/>
  <c r="V250" i="10"/>
  <c r="V252" i="10"/>
  <c r="V151" i="6"/>
  <c r="V153" i="6"/>
  <c r="V32" i="11"/>
  <c r="V30" i="11"/>
  <c r="V54" i="12"/>
  <c r="V52" i="12"/>
  <c r="V184" i="10"/>
  <c r="V186" i="10"/>
  <c r="V129" i="9"/>
  <c r="V131" i="9"/>
  <c r="V296" i="14"/>
  <c r="V294" i="14"/>
  <c r="V228" i="13"/>
  <c r="V230" i="13"/>
  <c r="V151" i="15"/>
  <c r="V153" i="15"/>
  <c r="V87" i="8"/>
  <c r="V85" i="8"/>
  <c r="V263" i="13"/>
  <c r="V261" i="13"/>
  <c r="V120" i="13"/>
  <c r="V118" i="13"/>
  <c r="V19" i="10"/>
  <c r="V21" i="10"/>
  <c r="V274" i="6"/>
  <c r="V272" i="6"/>
  <c r="V153" i="10"/>
  <c r="V151" i="10"/>
  <c r="V118" i="2"/>
  <c r="V120" i="2"/>
  <c r="V41" i="10"/>
  <c r="V43" i="10"/>
  <c r="V239" i="9"/>
  <c r="V241" i="9"/>
  <c r="V54" i="8"/>
  <c r="V52" i="8"/>
  <c r="V142" i="12"/>
  <c r="V140" i="12"/>
  <c r="V219" i="9"/>
  <c r="V217" i="9"/>
  <c r="V107" i="9"/>
  <c r="V109" i="9"/>
  <c r="V272" i="2"/>
  <c r="V274" i="2"/>
  <c r="V230" i="14"/>
  <c r="V228" i="14"/>
  <c r="V305" i="6"/>
  <c r="V307" i="6"/>
  <c r="V96" i="12"/>
  <c r="V98" i="12"/>
  <c r="V329" i="6"/>
  <c r="V327" i="6"/>
  <c r="V109" i="15"/>
  <c r="V107" i="15"/>
  <c r="V307" i="16"/>
  <c r="V305" i="16"/>
  <c r="V32" i="6"/>
  <c r="V30" i="6"/>
  <c r="V98" i="14"/>
  <c r="V96" i="14"/>
  <c r="V96" i="9"/>
  <c r="V98" i="9"/>
  <c r="V208" i="9"/>
  <c r="V206" i="9"/>
  <c r="V120" i="7"/>
  <c r="V118" i="7"/>
  <c r="V274" i="13"/>
  <c r="V272" i="13"/>
  <c r="V239" i="7"/>
  <c r="V241" i="7"/>
  <c r="V21" i="7"/>
  <c r="V19" i="7"/>
  <c r="V153" i="14"/>
  <c r="V151" i="14"/>
  <c r="V294" i="16"/>
  <c r="V296" i="16"/>
  <c r="V151" i="12"/>
  <c r="V153" i="12"/>
  <c r="V307" i="12"/>
  <c r="V305" i="12"/>
  <c r="V230" i="9"/>
  <c r="V228" i="9"/>
  <c r="V162" i="14"/>
  <c r="V164" i="14"/>
  <c r="V76" i="7"/>
  <c r="V74" i="7"/>
  <c r="V318" i="11"/>
  <c r="V316" i="11"/>
  <c r="V184" i="13"/>
  <c r="V186" i="13"/>
  <c r="V184" i="16"/>
  <c r="V186" i="16"/>
  <c r="V252" i="12"/>
  <c r="V250" i="12"/>
  <c r="V131" i="16"/>
  <c r="V129" i="16"/>
  <c r="V173" i="12"/>
  <c r="V175" i="12"/>
  <c r="V19" i="12"/>
  <c r="V21" i="12"/>
  <c r="V41" i="8"/>
  <c r="V43" i="8"/>
  <c r="V43" i="2"/>
  <c r="V41" i="2"/>
  <c r="V219" i="14"/>
  <c r="V217" i="14"/>
  <c r="V197" i="7"/>
  <c r="V195" i="7"/>
  <c r="V154" i="7"/>
  <c r="V155" i="7" s="1"/>
  <c r="H161" i="7" s="1"/>
  <c r="V308" i="8"/>
  <c r="V309" i="8" s="1"/>
  <c r="H315" i="8" s="1"/>
  <c r="V286" i="2"/>
  <c r="V287" i="2" s="1"/>
  <c r="H293" i="2" s="1"/>
  <c r="V143" i="11"/>
  <c r="V144" i="11" s="1"/>
  <c r="H150" i="11" s="1"/>
  <c r="V55" i="13"/>
  <c r="V56" i="13" s="1"/>
  <c r="H62" i="13" s="1"/>
  <c r="V220" i="2"/>
  <c r="V221" i="2" s="1"/>
  <c r="H227" i="2" s="1"/>
  <c r="M84" i="15"/>
  <c r="M238" i="15"/>
  <c r="V241" i="11"/>
  <c r="V239" i="11"/>
  <c r="V208" i="12"/>
  <c r="V206" i="12"/>
  <c r="V173" i="7"/>
  <c r="V175" i="7"/>
  <c r="V85" i="15"/>
  <c r="V87" i="15"/>
  <c r="V283" i="11"/>
  <c r="V285" i="11"/>
  <c r="V329" i="7"/>
  <c r="V327" i="7"/>
  <c r="V261" i="6"/>
  <c r="V263" i="6"/>
  <c r="V217" i="12"/>
  <c r="V219" i="12"/>
  <c r="V252" i="11"/>
  <c r="V250" i="11"/>
  <c r="V76" i="13"/>
  <c r="V74" i="13"/>
  <c r="V19" i="6"/>
  <c r="V21" i="6"/>
  <c r="V329" i="10"/>
  <c r="V327" i="10"/>
  <c r="V129" i="6"/>
  <c r="V131" i="6"/>
  <c r="V65" i="14"/>
  <c r="V63" i="14"/>
  <c r="V173" i="15"/>
  <c r="V175" i="15"/>
  <c r="V151" i="11"/>
  <c r="V153" i="11"/>
  <c r="V118" i="14"/>
  <c r="V120" i="14"/>
  <c r="V85" i="6"/>
  <c r="V87" i="6"/>
  <c r="V250" i="16"/>
  <c r="V252" i="16"/>
  <c r="V329" i="9"/>
  <c r="V327" i="9"/>
  <c r="V307" i="11"/>
  <c r="V305" i="11"/>
  <c r="V107" i="12"/>
  <c r="V109" i="12"/>
  <c r="V274" i="8"/>
  <c r="V272" i="8"/>
  <c r="V239" i="6"/>
  <c r="V241" i="6"/>
  <c r="V120" i="8"/>
  <c r="V118" i="8"/>
  <c r="V98" i="11"/>
  <c r="V96" i="11"/>
  <c r="V186" i="8"/>
  <c r="V184" i="8"/>
  <c r="V206" i="7"/>
  <c r="V208" i="7"/>
  <c r="V272" i="11"/>
  <c r="V274" i="11"/>
  <c r="V263" i="11"/>
  <c r="V261" i="11"/>
  <c r="V98" i="8"/>
  <c r="V96" i="8"/>
  <c r="V151" i="13"/>
  <c r="V153" i="13"/>
  <c r="V32" i="8"/>
  <c r="V30" i="8"/>
  <c r="V98" i="15"/>
  <c r="V99" i="15" s="1"/>
  <c r="V100" i="15" s="1"/>
  <c r="H106" i="15" s="1"/>
  <c r="V96" i="15"/>
  <c r="V173" i="16"/>
  <c r="V175" i="16"/>
  <c r="V120" i="16"/>
  <c r="V118" i="16"/>
  <c r="V76" i="2"/>
  <c r="V74" i="2"/>
  <c r="V96" i="2"/>
  <c r="V98" i="2"/>
  <c r="V296" i="6"/>
  <c r="V294" i="6"/>
  <c r="V197" i="2"/>
  <c r="V195" i="2"/>
  <c r="V318" i="10"/>
  <c r="V316" i="10"/>
  <c r="V41" i="12"/>
  <c r="V43" i="12"/>
  <c r="V285" i="10"/>
  <c r="V283" i="10"/>
  <c r="V186" i="12"/>
  <c r="V184" i="12"/>
  <c r="V32" i="10"/>
  <c r="V30" i="10"/>
  <c r="V54" i="16"/>
  <c r="V52" i="16"/>
  <c r="V140" i="14"/>
  <c r="V142" i="14"/>
  <c r="V118" i="9"/>
  <c r="V120" i="9"/>
  <c r="V98" i="16"/>
  <c r="V96" i="16"/>
  <c r="V208" i="11"/>
  <c r="V206" i="11"/>
  <c r="V327" i="8"/>
  <c r="V329" i="8"/>
  <c r="V129" i="12"/>
  <c r="V131" i="12"/>
  <c r="V41" i="7"/>
  <c r="V43" i="7"/>
  <c r="V21" i="13"/>
  <c r="V19" i="13"/>
  <c r="V272" i="12"/>
  <c r="V274" i="12"/>
  <c r="V120" i="10"/>
  <c r="V118" i="10"/>
  <c r="V30" i="2"/>
  <c r="V32" i="2"/>
  <c r="V143" i="7"/>
  <c r="V144" i="7" s="1"/>
  <c r="H150" i="7" s="1"/>
  <c r="V99" i="7"/>
  <c r="V100" i="7" s="1"/>
  <c r="H106" i="7" s="1"/>
  <c r="V165" i="2"/>
  <c r="V166" i="2" s="1"/>
  <c r="H172" i="2" s="1"/>
  <c r="V55" i="2"/>
  <c r="V56" i="2" s="1"/>
  <c r="H62" i="2" s="1"/>
  <c r="V187" i="2"/>
  <c r="V188" i="2" s="1"/>
  <c r="H194" i="2" s="1"/>
  <c r="V66" i="9"/>
  <c r="V67" i="9" s="1"/>
  <c r="H73" i="9" s="1"/>
  <c r="M194" i="6"/>
  <c r="M205" i="6"/>
  <c r="V264" i="8"/>
  <c r="V265" i="8" s="1"/>
  <c r="H271" i="8" s="1"/>
  <c r="M260" i="15"/>
  <c r="M348" i="12"/>
  <c r="M348" i="10"/>
  <c r="U17" i="16"/>
  <c r="T17" i="16"/>
  <c r="S17" i="16"/>
  <c r="U16" i="16"/>
  <c r="T16" i="16"/>
  <c r="S16" i="16"/>
  <c r="U15" i="16"/>
  <c r="T15" i="16"/>
  <c r="S15" i="16"/>
  <c r="U14" i="16"/>
  <c r="T14" i="16"/>
  <c r="S14" i="16"/>
  <c r="U13" i="16"/>
  <c r="T13" i="16"/>
  <c r="S13" i="16"/>
  <c r="U12" i="16"/>
  <c r="T12" i="16"/>
  <c r="S12" i="16"/>
  <c r="U11" i="16"/>
  <c r="T11" i="16"/>
  <c r="S11" i="16"/>
  <c r="Q11" i="16" s="1"/>
  <c r="H11" i="16" s="1"/>
  <c r="U10" i="16"/>
  <c r="T10" i="16"/>
  <c r="S10" i="16"/>
  <c r="Q10" i="16" s="1"/>
  <c r="H10" i="16" s="1"/>
  <c r="U9" i="16"/>
  <c r="T9" i="16"/>
  <c r="S9" i="16"/>
  <c r="Q9" i="16" s="1"/>
  <c r="H9" i="16" s="1"/>
  <c r="U8" i="16"/>
  <c r="T8" i="16"/>
  <c r="S8" i="16"/>
  <c r="Q8" i="16"/>
  <c r="H8" i="16" s="1"/>
  <c r="AA8" i="16" s="1"/>
  <c r="U17" i="2"/>
  <c r="T17" i="2"/>
  <c r="S17" i="2"/>
  <c r="H17" i="2"/>
  <c r="U16" i="2"/>
  <c r="T16" i="2"/>
  <c r="S16" i="2"/>
  <c r="H16" i="2"/>
  <c r="U15" i="2"/>
  <c r="T15" i="2"/>
  <c r="S15" i="2"/>
  <c r="R15" i="2"/>
  <c r="H15" i="2"/>
  <c r="U14" i="2"/>
  <c r="T14" i="2"/>
  <c r="S14" i="2"/>
  <c r="R14" i="2"/>
  <c r="H14" i="2"/>
  <c r="U13" i="2"/>
  <c r="T13" i="2"/>
  <c r="S13" i="2"/>
  <c r="H13" i="2"/>
  <c r="U12" i="2"/>
  <c r="T12" i="2"/>
  <c r="S12" i="2"/>
  <c r="U11" i="2"/>
  <c r="T11" i="2"/>
  <c r="S11" i="2"/>
  <c r="U10" i="2"/>
  <c r="T10" i="2"/>
  <c r="S10" i="2"/>
  <c r="U9" i="2"/>
  <c r="T9" i="2"/>
  <c r="S9" i="2"/>
  <c r="U8" i="2"/>
  <c r="T8" i="2"/>
  <c r="S8" i="2"/>
  <c r="U17" i="6"/>
  <c r="T17" i="6"/>
  <c r="S17" i="6"/>
  <c r="R17" i="6"/>
  <c r="H17" i="6"/>
  <c r="U16" i="6"/>
  <c r="T16" i="6"/>
  <c r="S16" i="6"/>
  <c r="R16" i="6"/>
  <c r="U15" i="6"/>
  <c r="T15" i="6"/>
  <c r="S15" i="6"/>
  <c r="R15" i="6"/>
  <c r="U14" i="6"/>
  <c r="T14" i="6"/>
  <c r="S14" i="6"/>
  <c r="R14" i="6"/>
  <c r="U13" i="6"/>
  <c r="T13" i="6"/>
  <c r="S13" i="6"/>
  <c r="R13" i="6"/>
  <c r="U12" i="6"/>
  <c r="T12" i="6"/>
  <c r="S12" i="6"/>
  <c r="U11" i="6"/>
  <c r="T11" i="6"/>
  <c r="S11" i="6"/>
  <c r="U10" i="6"/>
  <c r="T10" i="6"/>
  <c r="S10" i="6"/>
  <c r="U9" i="6"/>
  <c r="T9" i="6"/>
  <c r="S9" i="6"/>
  <c r="U8" i="6"/>
  <c r="T8" i="6"/>
  <c r="S8" i="6"/>
  <c r="Q8" i="6"/>
  <c r="U17" i="7"/>
  <c r="T17" i="7"/>
  <c r="S17" i="7"/>
  <c r="R17" i="7"/>
  <c r="U16" i="7"/>
  <c r="T16" i="7"/>
  <c r="S16" i="7"/>
  <c r="R16" i="7"/>
  <c r="U15" i="7"/>
  <c r="T15" i="7"/>
  <c r="S15" i="7"/>
  <c r="R15" i="7"/>
  <c r="U14" i="7"/>
  <c r="T14" i="7"/>
  <c r="S14" i="7"/>
  <c r="R14" i="7"/>
  <c r="U13" i="7"/>
  <c r="T13" i="7"/>
  <c r="S13" i="7"/>
  <c r="R13" i="7"/>
  <c r="U12" i="7"/>
  <c r="T12" i="7"/>
  <c r="S12" i="7"/>
  <c r="U11" i="7"/>
  <c r="T11" i="7"/>
  <c r="S11" i="7"/>
  <c r="U10" i="7"/>
  <c r="T10" i="7"/>
  <c r="S10" i="7"/>
  <c r="U9" i="7"/>
  <c r="T9" i="7"/>
  <c r="S9" i="7"/>
  <c r="U8" i="7"/>
  <c r="T8" i="7"/>
  <c r="S8" i="7"/>
  <c r="Q8" i="7"/>
  <c r="H8" i="7" s="1"/>
  <c r="AA8" i="7" s="1"/>
  <c r="U17" i="8"/>
  <c r="T17" i="8"/>
  <c r="S17" i="8"/>
  <c r="U16" i="8"/>
  <c r="T16" i="8"/>
  <c r="S16" i="8"/>
  <c r="U15" i="8"/>
  <c r="T15" i="8"/>
  <c r="S15" i="8"/>
  <c r="U14" i="8"/>
  <c r="T14" i="8"/>
  <c r="S14" i="8"/>
  <c r="U13" i="8"/>
  <c r="T13" i="8"/>
  <c r="S13" i="8"/>
  <c r="U12" i="8"/>
  <c r="T12" i="8"/>
  <c r="S12" i="8"/>
  <c r="U11" i="8"/>
  <c r="T11" i="8"/>
  <c r="S11" i="8"/>
  <c r="U10" i="8"/>
  <c r="T10" i="8"/>
  <c r="S10" i="8"/>
  <c r="U9" i="8"/>
  <c r="T9" i="8"/>
  <c r="S9" i="8"/>
  <c r="U8" i="8"/>
  <c r="T8" i="8"/>
  <c r="S8" i="8"/>
  <c r="Q8" i="8"/>
  <c r="U17" i="9"/>
  <c r="T17" i="9"/>
  <c r="S17" i="9"/>
  <c r="R17" i="9"/>
  <c r="H17" i="9"/>
  <c r="U16" i="9"/>
  <c r="T16" i="9"/>
  <c r="S16" i="9"/>
  <c r="H16" i="9"/>
  <c r="U15" i="9"/>
  <c r="T15" i="9"/>
  <c r="S15" i="9"/>
  <c r="U14" i="9"/>
  <c r="T14" i="9"/>
  <c r="S14" i="9"/>
  <c r="H14" i="9"/>
  <c r="U13" i="9"/>
  <c r="T13" i="9"/>
  <c r="S13" i="9"/>
  <c r="H13" i="9"/>
  <c r="U12" i="9"/>
  <c r="T12" i="9"/>
  <c r="S12" i="9"/>
  <c r="U11" i="9"/>
  <c r="T11" i="9"/>
  <c r="S11" i="9"/>
  <c r="U10" i="9"/>
  <c r="T10" i="9"/>
  <c r="S10" i="9"/>
  <c r="U9" i="9"/>
  <c r="T9" i="9"/>
  <c r="S9" i="9"/>
  <c r="U8" i="9"/>
  <c r="T8" i="9"/>
  <c r="S8" i="9"/>
  <c r="U17" i="10"/>
  <c r="T17" i="10"/>
  <c r="S17" i="10"/>
  <c r="U16" i="10"/>
  <c r="T16" i="10"/>
  <c r="S16" i="10"/>
  <c r="U15" i="10"/>
  <c r="T15" i="10"/>
  <c r="S15" i="10"/>
  <c r="U14" i="10"/>
  <c r="T14" i="10"/>
  <c r="S14" i="10"/>
  <c r="U13" i="10"/>
  <c r="T13" i="10"/>
  <c r="S13" i="10"/>
  <c r="U12" i="10"/>
  <c r="T12" i="10"/>
  <c r="S12" i="10"/>
  <c r="U11" i="10"/>
  <c r="T11" i="10"/>
  <c r="S11" i="10"/>
  <c r="U10" i="10"/>
  <c r="T10" i="10"/>
  <c r="S10" i="10"/>
  <c r="U9" i="10"/>
  <c r="T9" i="10"/>
  <c r="S9" i="10"/>
  <c r="U8" i="10"/>
  <c r="T8" i="10"/>
  <c r="S8" i="10"/>
  <c r="U17" i="11"/>
  <c r="T17" i="11"/>
  <c r="S17" i="11"/>
  <c r="R17" i="11"/>
  <c r="H17" i="11"/>
  <c r="U16" i="11"/>
  <c r="T16" i="11"/>
  <c r="S16" i="11"/>
  <c r="R16" i="11"/>
  <c r="H16" i="11"/>
  <c r="U15" i="11"/>
  <c r="T15" i="11"/>
  <c r="S15" i="11"/>
  <c r="R15" i="11"/>
  <c r="H15" i="11"/>
  <c r="U14" i="11"/>
  <c r="T14" i="11"/>
  <c r="S14" i="11"/>
  <c r="H14" i="11"/>
  <c r="U13" i="11"/>
  <c r="T13" i="11"/>
  <c r="S13" i="11"/>
  <c r="R13" i="11"/>
  <c r="H13" i="11"/>
  <c r="U12" i="11"/>
  <c r="T12" i="11"/>
  <c r="S12" i="11"/>
  <c r="U11" i="11"/>
  <c r="T11" i="11"/>
  <c r="S11" i="11"/>
  <c r="U10" i="11"/>
  <c r="T10" i="11"/>
  <c r="S10" i="11"/>
  <c r="U9" i="11"/>
  <c r="T9" i="11"/>
  <c r="S9" i="11"/>
  <c r="U8" i="11"/>
  <c r="T8" i="11"/>
  <c r="S8" i="11"/>
  <c r="U17" i="12"/>
  <c r="T17" i="12"/>
  <c r="S17" i="12"/>
  <c r="R17" i="12"/>
  <c r="U16" i="12"/>
  <c r="T16" i="12"/>
  <c r="S16" i="12"/>
  <c r="R16" i="12"/>
  <c r="U15" i="12"/>
  <c r="T15" i="12"/>
  <c r="S15" i="12"/>
  <c r="R15" i="12"/>
  <c r="U14" i="12"/>
  <c r="T14" i="12"/>
  <c r="S14" i="12"/>
  <c r="R14" i="12"/>
  <c r="U13" i="12"/>
  <c r="T13" i="12"/>
  <c r="S13" i="12"/>
  <c r="U12" i="12"/>
  <c r="T12" i="12"/>
  <c r="S12" i="12"/>
  <c r="U11" i="12"/>
  <c r="T11" i="12"/>
  <c r="S11" i="12"/>
  <c r="U10" i="12"/>
  <c r="T10" i="12"/>
  <c r="S10" i="12"/>
  <c r="U9" i="12"/>
  <c r="T9" i="12"/>
  <c r="S9" i="12"/>
  <c r="U8" i="12"/>
  <c r="T8" i="12"/>
  <c r="S8" i="12"/>
  <c r="Q8" i="12"/>
  <c r="U17" i="13"/>
  <c r="T17" i="13"/>
  <c r="S17" i="13"/>
  <c r="R17" i="13"/>
  <c r="U16" i="13"/>
  <c r="T16" i="13"/>
  <c r="S16" i="13"/>
  <c r="R16" i="13"/>
  <c r="H16" i="13"/>
  <c r="U15" i="13"/>
  <c r="T15" i="13"/>
  <c r="S15" i="13"/>
  <c r="Q15" i="13" s="1"/>
  <c r="R15" i="13" s="1"/>
  <c r="U14" i="13"/>
  <c r="T14" i="13"/>
  <c r="S14" i="13"/>
  <c r="U13" i="13"/>
  <c r="T13" i="13"/>
  <c r="S13" i="13"/>
  <c r="Q13" i="13" s="1"/>
  <c r="U12" i="13"/>
  <c r="T12" i="13"/>
  <c r="S12" i="13"/>
  <c r="Q12" i="13" s="1"/>
  <c r="H12" i="13" s="1"/>
  <c r="U11" i="13"/>
  <c r="T11" i="13"/>
  <c r="S11" i="13"/>
  <c r="U10" i="13"/>
  <c r="T10" i="13"/>
  <c r="S10" i="13"/>
  <c r="U9" i="13"/>
  <c r="T9" i="13"/>
  <c r="S9" i="13"/>
  <c r="Q9" i="13" s="1"/>
  <c r="H9" i="13" s="1"/>
  <c r="U8" i="13"/>
  <c r="T8" i="13"/>
  <c r="S8" i="13"/>
  <c r="Q8" i="13" s="1"/>
  <c r="U17" i="15"/>
  <c r="T17" i="15"/>
  <c r="S17" i="15"/>
  <c r="N17" i="15" s="1"/>
  <c r="H17" i="15"/>
  <c r="U16" i="15"/>
  <c r="T16" i="15"/>
  <c r="S16" i="15"/>
  <c r="N16" i="15" s="1"/>
  <c r="H16" i="15"/>
  <c r="U15" i="15"/>
  <c r="T15" i="15"/>
  <c r="S15" i="15"/>
  <c r="N15" i="15" s="1"/>
  <c r="H15" i="15"/>
  <c r="U14" i="15"/>
  <c r="T14" i="15"/>
  <c r="S14" i="15"/>
  <c r="N14" i="15" s="1"/>
  <c r="H14" i="15"/>
  <c r="U13" i="15"/>
  <c r="T13" i="15"/>
  <c r="S13" i="15"/>
  <c r="N13" i="15" s="1"/>
  <c r="H13" i="15"/>
  <c r="U12" i="15"/>
  <c r="T12" i="15"/>
  <c r="S12" i="15"/>
  <c r="U11" i="15"/>
  <c r="T11" i="15"/>
  <c r="S11" i="15"/>
  <c r="Q11" i="15" s="1"/>
  <c r="H11" i="15" s="1"/>
  <c r="U10" i="15"/>
  <c r="T10" i="15"/>
  <c r="S10" i="15"/>
  <c r="Q10" i="15" s="1"/>
  <c r="H10" i="15" s="1"/>
  <c r="U9" i="15"/>
  <c r="T9" i="15"/>
  <c r="S9" i="15"/>
  <c r="Q9" i="15" s="1"/>
  <c r="H9" i="15" s="1"/>
  <c r="U8" i="15"/>
  <c r="T8" i="15"/>
  <c r="S8" i="15"/>
  <c r="Q8" i="15" s="1"/>
  <c r="V254" i="19" a="1"/>
  <c r="V32" i="19" a="1"/>
  <c r="V287" i="19" a="1"/>
  <c r="V323" i="19" a="1"/>
  <c r="V242" i="19" a="1"/>
  <c r="V50" i="19" a="1"/>
  <c r="V110" i="19" a="1"/>
  <c r="V35" i="19" a="1"/>
  <c r="V201" i="19" a="1"/>
  <c r="V34" i="19" a="1"/>
  <c r="V122" i="19" a="1"/>
  <c r="V160" i="19" a="1"/>
  <c r="V45" i="19" a="1"/>
  <c r="V189" i="19" a="1"/>
  <c r="V105" i="19" a="1"/>
  <c r="V83" i="19" a="1"/>
  <c r="V26" i="19" a="1"/>
  <c r="V49" i="19" a="1"/>
  <c r="V113" i="19" a="1"/>
  <c r="V172" i="19" a="1"/>
  <c r="V166" i="19" a="1"/>
  <c r="V230" i="19" a="1"/>
  <c r="V327" i="19" a="1"/>
  <c r="V41" i="19" a="1"/>
  <c r="V354" i="19" a="1"/>
  <c r="V363" i="19" a="1"/>
  <c r="V240" i="19" a="1"/>
  <c r="V117" i="19" a="1"/>
  <c r="V44" i="19" a="1"/>
  <c r="V227" i="19" a="1"/>
  <c r="V82" i="19" a="1"/>
  <c r="V54" i="19" a="1"/>
  <c r="V161" i="19" a="1"/>
  <c r="V75" i="19" a="1"/>
  <c r="V221" i="19" a="1"/>
  <c r="V37" i="19" a="1"/>
  <c r="V47" i="19" a="1"/>
  <c r="V56" i="19" a="1"/>
  <c r="V130" i="19" a="1"/>
  <c r="V119" i="19" a="1"/>
  <c r="V179" i="19" a="1"/>
  <c r="V84" i="19" a="1"/>
  <c r="V62" i="19" a="1"/>
  <c r="V305" i="19" a="1"/>
  <c r="V120" i="19" a="1"/>
  <c r="V341" i="19" a="1"/>
  <c r="V24" i="19" a="1"/>
  <c r="V183" i="19" a="1"/>
  <c r="V57" i="19" a="1"/>
  <c r="V313" i="19" a="1"/>
  <c r="V80" i="19" a="1"/>
  <c r="V253" i="19" a="1"/>
  <c r="V68" i="19" a="1"/>
  <c r="V286" i="19" a="1"/>
  <c r="V140" i="19" a="1"/>
  <c r="V185" i="19" a="1"/>
  <c r="V87" i="19" a="1"/>
  <c r="V173" i="19" a="1"/>
  <c r="V59" i="19" a="1"/>
  <c r="V198" i="19" a="1"/>
  <c r="V124" i="19" a="1"/>
  <c r="V220" i="19" a="1"/>
  <c r="V36" i="19" a="1"/>
  <c r="V359" i="19" a="1"/>
  <c r="V364" i="19" a="1"/>
  <c r="V31" i="19" a="1"/>
  <c r="V112" i="19" a="1"/>
  <c r="V352" i="19" a="1"/>
  <c r="V211" i="19" a="1"/>
  <c r="V165" i="19" a="1"/>
  <c r="V276" i="19" a="1"/>
  <c r="V351" i="19" a="1"/>
  <c r="V29" i="19" a="1"/>
  <c r="V98" i="19" a="1"/>
  <c r="V193" i="19" a="1"/>
  <c r="V219" i="19" a="1"/>
  <c r="V58" i="19" a="1"/>
  <c r="V93" i="19" a="1"/>
  <c r="V207" i="19" a="1"/>
  <c r="V109" i="19" a="1"/>
  <c r="V157" i="19" a="1"/>
  <c r="V241" i="19" a="1"/>
  <c r="V52" i="19" a="1"/>
  <c r="V108" i="19" a="1"/>
  <c r="V178" i="19" a="1"/>
  <c r="V6" i="19" a="1"/>
  <c r="V167" i="19" a="1"/>
  <c r="V231" i="19" a="1"/>
  <c r="V207" i="19" l="1"/>
  <c r="V110" i="19"/>
  <c r="V165" i="19"/>
  <c r="V41" i="19"/>
  <c r="V119" i="19"/>
  <c r="V352" i="19"/>
  <c r="V185" i="19"/>
  <c r="V254" i="19"/>
  <c r="V57" i="19"/>
  <c r="V68" i="19"/>
  <c r="V59" i="19"/>
  <c r="V364" i="19"/>
  <c r="V240" i="19"/>
  <c r="V178" i="19"/>
  <c r="V49" i="19"/>
  <c r="V363" i="19"/>
  <c r="V45" i="19"/>
  <c r="V6" i="19"/>
  <c r="V354" i="19"/>
  <c r="V37" i="19"/>
  <c r="V113" i="19"/>
  <c r="V242" i="19"/>
  <c r="V109" i="19"/>
  <c r="V44" i="19"/>
  <c r="V359" i="19"/>
  <c r="V323" i="19"/>
  <c r="V231" i="19"/>
  <c r="V62" i="19"/>
  <c r="V36" i="19"/>
  <c r="V108" i="19"/>
  <c r="V341" i="19"/>
  <c r="V166" i="19"/>
  <c r="V120" i="19"/>
  <c r="V87" i="19"/>
  <c r="V179" i="19"/>
  <c r="V140" i="19"/>
  <c r="V157" i="19"/>
  <c r="V34" i="19"/>
  <c r="V82" i="19"/>
  <c r="V58" i="19"/>
  <c r="V173" i="19"/>
  <c r="V26" i="19"/>
  <c r="V84" i="19"/>
  <c r="V124" i="19"/>
  <c r="V52" i="19"/>
  <c r="V75" i="19"/>
  <c r="V189" i="19"/>
  <c r="V286" i="19"/>
  <c r="V167" i="19"/>
  <c r="V130" i="19"/>
  <c r="V98" i="19"/>
  <c r="V211" i="19"/>
  <c r="V201" i="19"/>
  <c r="V241" i="19"/>
  <c r="V117" i="19"/>
  <c r="V54" i="19"/>
  <c r="V80" i="19"/>
  <c r="V253" i="19"/>
  <c r="V105" i="19"/>
  <c r="V220" i="19"/>
  <c r="V122" i="19"/>
  <c r="V305" i="19"/>
  <c r="V56" i="19"/>
  <c r="V35" i="19"/>
  <c r="V24" i="19"/>
  <c r="V219" i="19"/>
  <c r="V161" i="19"/>
  <c r="V287" i="19"/>
  <c r="V230" i="19"/>
  <c r="V227" i="19"/>
  <c r="V172" i="19"/>
  <c r="V112" i="19"/>
  <c r="V276" i="19"/>
  <c r="V32" i="19"/>
  <c r="V93" i="19"/>
  <c r="V351" i="19"/>
  <c r="V47" i="19"/>
  <c r="V29" i="19"/>
  <c r="V313" i="19"/>
  <c r="V327" i="19"/>
  <c r="V193" i="19"/>
  <c r="V160" i="19"/>
  <c r="V83" i="19"/>
  <c r="V183" i="19"/>
  <c r="V50" i="19"/>
  <c r="V221" i="19"/>
  <c r="V31" i="19"/>
  <c r="V198" i="19"/>
  <c r="M205" i="15"/>
  <c r="M62" i="15"/>
  <c r="M40" i="15"/>
  <c r="M150" i="15"/>
  <c r="M348" i="11"/>
  <c r="M271" i="15"/>
  <c r="M51" i="15"/>
  <c r="M194" i="15"/>
  <c r="M73" i="16"/>
  <c r="M106" i="15"/>
  <c r="M348" i="7"/>
  <c r="M16" i="16"/>
  <c r="M348" i="2"/>
  <c r="M227" i="15"/>
  <c r="M337" i="15"/>
  <c r="M13" i="11"/>
  <c r="M14" i="11"/>
  <c r="N15" i="11"/>
  <c r="M139" i="15"/>
  <c r="M216" i="2"/>
  <c r="M15" i="10"/>
  <c r="M13" i="6"/>
  <c r="M150" i="16"/>
  <c r="M304" i="15"/>
  <c r="M249" i="15"/>
  <c r="M9" i="2"/>
  <c r="M73" i="6"/>
  <c r="M183" i="13"/>
  <c r="M172" i="15"/>
  <c r="N348" i="9"/>
  <c r="V340" i="9" s="1"/>
  <c r="V341" i="9" s="1"/>
  <c r="V342" i="9" s="1"/>
  <c r="H348" i="9" s="1"/>
  <c r="V177" i="9"/>
  <c r="H183" i="9" s="1"/>
  <c r="M183" i="9"/>
  <c r="V265" i="16"/>
  <c r="H271" i="16" s="1"/>
  <c r="M271" i="16"/>
  <c r="M15" i="2"/>
  <c r="V308" i="10"/>
  <c r="V309" i="10" s="1"/>
  <c r="H315" i="10" s="1"/>
  <c r="N14" i="12"/>
  <c r="N16" i="12"/>
  <c r="M13" i="10"/>
  <c r="M17" i="10"/>
  <c r="M14" i="9"/>
  <c r="M14" i="2"/>
  <c r="N15" i="2"/>
  <c r="M14" i="16"/>
  <c r="M249" i="12"/>
  <c r="M161" i="9"/>
  <c r="M271" i="2"/>
  <c r="M15" i="12"/>
  <c r="M293" i="15"/>
  <c r="M227" i="16"/>
  <c r="V166" i="9"/>
  <c r="H172" i="9" s="1"/>
  <c r="M172" i="9"/>
  <c r="V78" i="12"/>
  <c r="H84" i="12" s="1"/>
  <c r="M84" i="12"/>
  <c r="M13" i="12"/>
  <c r="M194" i="2"/>
  <c r="M304" i="2"/>
  <c r="M326" i="9"/>
  <c r="M183" i="2"/>
  <c r="M183" i="6"/>
  <c r="M10" i="11"/>
  <c r="M15" i="11"/>
  <c r="N16" i="11"/>
  <c r="M9" i="9"/>
  <c r="M10" i="7"/>
  <c r="N14" i="2"/>
  <c r="M29" i="11"/>
  <c r="M348" i="16"/>
  <c r="V319" i="15"/>
  <c r="V320" i="15" s="1"/>
  <c r="H326" i="15" s="1"/>
  <c r="M348" i="14"/>
  <c r="M12" i="15"/>
  <c r="M16" i="12"/>
  <c r="M17" i="12"/>
  <c r="M16" i="10"/>
  <c r="M16" i="2"/>
  <c r="M17" i="2"/>
  <c r="M9" i="16"/>
  <c r="M13" i="16"/>
  <c r="M17" i="16"/>
  <c r="M62" i="2"/>
  <c r="M62" i="14"/>
  <c r="M62" i="7"/>
  <c r="M17" i="11"/>
  <c r="M14" i="8"/>
  <c r="M16" i="6"/>
  <c r="M8" i="10"/>
  <c r="M227" i="2"/>
  <c r="V330" i="12"/>
  <c r="V331" i="12" s="1"/>
  <c r="H337" i="12" s="1"/>
  <c r="V341" i="15"/>
  <c r="V342" i="15" s="1"/>
  <c r="H348" i="15" s="1"/>
  <c r="M13" i="13"/>
  <c r="M15" i="13"/>
  <c r="M9" i="10"/>
  <c r="M15" i="9"/>
  <c r="M14" i="12"/>
  <c r="M13" i="2"/>
  <c r="N15" i="13"/>
  <c r="M16" i="11"/>
  <c r="N17" i="11"/>
  <c r="M14" i="10"/>
  <c r="M16" i="8"/>
  <c r="M9" i="6"/>
  <c r="N16" i="6"/>
  <c r="V9" i="2"/>
  <c r="M11" i="2"/>
  <c r="M12" i="16"/>
  <c r="M15" i="16"/>
  <c r="M29" i="15"/>
  <c r="M205" i="16"/>
  <c r="M106" i="7"/>
  <c r="M172" i="13"/>
  <c r="G350" i="15"/>
  <c r="V132" i="12"/>
  <c r="V133" i="12" s="1"/>
  <c r="H139" i="12" s="1"/>
  <c r="V44" i="12"/>
  <c r="V45" i="12" s="1"/>
  <c r="H51" i="12" s="1"/>
  <c r="V264" i="11"/>
  <c r="V265" i="11" s="1"/>
  <c r="H271" i="11" s="1"/>
  <c r="V330" i="9"/>
  <c r="V331" i="9" s="1"/>
  <c r="H337" i="9" s="1"/>
  <c r="V66" i="14"/>
  <c r="V67" i="14" s="1"/>
  <c r="H73" i="14" s="1"/>
  <c r="V330" i="10"/>
  <c r="V331" i="10" s="1"/>
  <c r="H337" i="10" s="1"/>
  <c r="V330" i="7"/>
  <c r="V331" i="7" s="1"/>
  <c r="H337" i="7" s="1"/>
  <c r="V209" i="12"/>
  <c r="V210" i="12" s="1"/>
  <c r="H216" i="12" s="1"/>
  <c r="V198" i="7"/>
  <c r="V199" i="7" s="1"/>
  <c r="H205" i="7" s="1"/>
  <c r="V44" i="2"/>
  <c r="V45" i="2" s="1"/>
  <c r="H51" i="2" s="1"/>
  <c r="V132" i="16"/>
  <c r="V133" i="16" s="1"/>
  <c r="H139" i="16" s="1"/>
  <c r="V319" i="11"/>
  <c r="V320" i="11" s="1"/>
  <c r="H326" i="11" s="1"/>
  <c r="V308" i="12"/>
  <c r="V309" i="12" s="1"/>
  <c r="H315" i="12" s="1"/>
  <c r="V22" i="7"/>
  <c r="V23" i="7" s="1"/>
  <c r="H29" i="7" s="1"/>
  <c r="V121" i="7"/>
  <c r="V122" i="7" s="1"/>
  <c r="H128" i="7" s="1"/>
  <c r="V33" i="6"/>
  <c r="V34" i="6" s="1"/>
  <c r="H40" i="6" s="1"/>
  <c r="V110" i="15"/>
  <c r="V111" i="15" s="1"/>
  <c r="H117" i="15" s="1"/>
  <c r="V231" i="14"/>
  <c r="V232" i="14" s="1"/>
  <c r="H238" i="14" s="1"/>
  <c r="V143" i="12"/>
  <c r="V144" i="12" s="1"/>
  <c r="H150" i="12" s="1"/>
  <c r="V275" i="6"/>
  <c r="V276" i="6" s="1"/>
  <c r="H282" i="6" s="1"/>
  <c r="V121" i="13"/>
  <c r="V122" i="13" s="1"/>
  <c r="H128" i="13" s="1"/>
  <c r="V88" i="8"/>
  <c r="V89" i="8" s="1"/>
  <c r="H95" i="8" s="1"/>
  <c r="V55" i="12"/>
  <c r="V56" i="12" s="1"/>
  <c r="H62" i="12" s="1"/>
  <c r="V286" i="6"/>
  <c r="V287" i="6" s="1"/>
  <c r="H293" i="6" s="1"/>
  <c r="V220" i="6"/>
  <c r="V221" i="6" s="1"/>
  <c r="H227" i="6" s="1"/>
  <c r="V88" i="2"/>
  <c r="V89" i="2" s="1"/>
  <c r="H95" i="2" s="1"/>
  <c r="V319" i="12"/>
  <c r="V320" i="12" s="1"/>
  <c r="H326" i="12" s="1"/>
  <c r="V121" i="11"/>
  <c r="V122" i="11" s="1"/>
  <c r="H128" i="11" s="1"/>
  <c r="V286" i="16"/>
  <c r="V287" i="16" s="1"/>
  <c r="H293" i="16" s="1"/>
  <c r="V319" i="13"/>
  <c r="V320" i="13" s="1"/>
  <c r="H326" i="13" s="1"/>
  <c r="V77" i="14"/>
  <c r="V78" i="14" s="1"/>
  <c r="H84" i="14" s="1"/>
  <c r="V198" i="14"/>
  <c r="V199" i="14" s="1"/>
  <c r="H205" i="14" s="1"/>
  <c r="V275" i="9"/>
  <c r="V276" i="9" s="1"/>
  <c r="H282" i="9" s="1"/>
  <c r="V231" i="6"/>
  <c r="V232" i="6" s="1"/>
  <c r="H238" i="6" s="1"/>
  <c r="V154" i="8"/>
  <c r="V155" i="8" s="1"/>
  <c r="H161" i="8" s="1"/>
  <c r="V66" i="13"/>
  <c r="V67" i="13" s="1"/>
  <c r="H73" i="13" s="1"/>
  <c r="V110" i="2"/>
  <c r="V111" i="2" s="1"/>
  <c r="H117" i="2" s="1"/>
  <c r="V286" i="12"/>
  <c r="V287" i="12" s="1"/>
  <c r="H293" i="12" s="1"/>
  <c r="V66" i="2"/>
  <c r="V67" i="2" s="1"/>
  <c r="H73" i="2" s="1"/>
  <c r="V209" i="6"/>
  <c r="V210" i="6" s="1"/>
  <c r="H216" i="6" s="1"/>
  <c r="V165" i="10"/>
  <c r="V166" i="10" s="1"/>
  <c r="H172" i="10" s="1"/>
  <c r="V264" i="10"/>
  <c r="V265" i="10" s="1"/>
  <c r="H271" i="10" s="1"/>
  <c r="V220" i="13"/>
  <c r="V221" i="13" s="1"/>
  <c r="H227" i="13" s="1"/>
  <c r="V110" i="7"/>
  <c r="V111" i="7" s="1"/>
  <c r="H117" i="7" s="1"/>
  <c r="V165" i="12"/>
  <c r="V166" i="12" s="1"/>
  <c r="H172" i="12" s="1"/>
  <c r="V66" i="10"/>
  <c r="V67" i="10" s="1"/>
  <c r="H73" i="10" s="1"/>
  <c r="V264" i="7"/>
  <c r="V265" i="7" s="1"/>
  <c r="H271" i="7" s="1"/>
  <c r="V308" i="15"/>
  <c r="V309" i="15" s="1"/>
  <c r="H315" i="15" s="1"/>
  <c r="V132" i="10"/>
  <c r="V133" i="10" s="1"/>
  <c r="H139" i="10" s="1"/>
  <c r="V209" i="10"/>
  <c r="V210" i="10" s="1"/>
  <c r="H216" i="10" s="1"/>
  <c r="V44" i="11"/>
  <c r="V45" i="11" s="1"/>
  <c r="H51" i="11" s="1"/>
  <c r="V209" i="8"/>
  <c r="V210" i="8" s="1"/>
  <c r="H216" i="8" s="1"/>
  <c r="M10" i="15"/>
  <c r="M13" i="15"/>
  <c r="M14" i="15"/>
  <c r="M15" i="15"/>
  <c r="M16" i="15"/>
  <c r="M17" i="15"/>
  <c r="R8" i="13"/>
  <c r="N8" i="13" s="1"/>
  <c r="H8" i="13"/>
  <c r="AA8" i="13" s="1"/>
  <c r="M16" i="13"/>
  <c r="M17" i="13"/>
  <c r="M8" i="12"/>
  <c r="M12" i="12"/>
  <c r="N15" i="12"/>
  <c r="N13" i="11"/>
  <c r="V9" i="10"/>
  <c r="M11" i="10"/>
  <c r="Q8" i="9"/>
  <c r="Q18" i="9" s="1"/>
  <c r="M10" i="9"/>
  <c r="M12" i="8"/>
  <c r="M13" i="8"/>
  <c r="M17" i="8"/>
  <c r="M13" i="7"/>
  <c r="M14" i="7"/>
  <c r="M15" i="7"/>
  <c r="M16" i="7"/>
  <c r="M17" i="7"/>
  <c r="V9" i="6"/>
  <c r="N17" i="6"/>
  <c r="R8" i="16"/>
  <c r="N8" i="16" s="1"/>
  <c r="V22" i="13"/>
  <c r="V23" i="13" s="1"/>
  <c r="H29" i="13" s="1"/>
  <c r="V209" i="11"/>
  <c r="V210" i="11" s="1"/>
  <c r="H216" i="11" s="1"/>
  <c r="V55" i="16"/>
  <c r="V56" i="16" s="1"/>
  <c r="H62" i="16" s="1"/>
  <c r="V187" i="12"/>
  <c r="V188" i="12" s="1"/>
  <c r="H194" i="12" s="1"/>
  <c r="V198" i="2"/>
  <c r="V199" i="2" s="1"/>
  <c r="H205" i="2" s="1"/>
  <c r="V121" i="16"/>
  <c r="V122" i="16" s="1"/>
  <c r="H128" i="16" s="1"/>
  <c r="M238" i="16"/>
  <c r="V275" i="11"/>
  <c r="V276" i="11" s="1"/>
  <c r="H282" i="11" s="1"/>
  <c r="V253" i="16"/>
  <c r="V254" i="16" s="1"/>
  <c r="H260" i="16" s="1"/>
  <c r="V121" i="14"/>
  <c r="V122" i="14" s="1"/>
  <c r="H128" i="14" s="1"/>
  <c r="V176" i="15"/>
  <c r="V177" i="15" s="1"/>
  <c r="H183" i="15" s="1"/>
  <c r="V132" i="6"/>
  <c r="V133" i="6" s="1"/>
  <c r="H139" i="6" s="1"/>
  <c r="V22" i="6"/>
  <c r="V23" i="6" s="1"/>
  <c r="H29" i="6" s="1"/>
  <c r="V264" i="6"/>
  <c r="V265" i="6" s="1"/>
  <c r="H271" i="6" s="1"/>
  <c r="V286" i="11"/>
  <c r="V287" i="11" s="1"/>
  <c r="H293" i="11" s="1"/>
  <c r="V176" i="7"/>
  <c r="V177" i="7" s="1"/>
  <c r="H183" i="7" s="1"/>
  <c r="M315" i="13"/>
  <c r="M62" i="13"/>
  <c r="M304" i="9"/>
  <c r="M315" i="14"/>
  <c r="M315" i="8"/>
  <c r="M95" i="9"/>
  <c r="V44" i="8"/>
  <c r="V45" i="8" s="1"/>
  <c r="H51" i="8" s="1"/>
  <c r="V176" i="12"/>
  <c r="V177" i="12" s="1"/>
  <c r="H183" i="12" s="1"/>
  <c r="V187" i="13"/>
  <c r="V188" i="13" s="1"/>
  <c r="H194" i="13" s="1"/>
  <c r="V154" i="12"/>
  <c r="V155" i="12" s="1"/>
  <c r="H161" i="12" s="1"/>
  <c r="V242" i="7"/>
  <c r="V243" i="7" s="1"/>
  <c r="H249" i="7" s="1"/>
  <c r="M95" i="12"/>
  <c r="V308" i="6"/>
  <c r="V309" i="6" s="1"/>
  <c r="H315" i="6" s="1"/>
  <c r="V275" i="2"/>
  <c r="V276" i="2" s="1"/>
  <c r="H282" i="2" s="1"/>
  <c r="V44" i="10"/>
  <c r="V45" i="10" s="1"/>
  <c r="H51" i="10" s="1"/>
  <c r="V22" i="10"/>
  <c r="V23" i="10" s="1"/>
  <c r="H29" i="10" s="1"/>
  <c r="V154" i="15"/>
  <c r="V155" i="15" s="1"/>
  <c r="H161" i="15" s="1"/>
  <c r="V187" i="10"/>
  <c r="V188" i="10" s="1"/>
  <c r="H194" i="10" s="1"/>
  <c r="V253" i="10"/>
  <c r="V254" i="10" s="1"/>
  <c r="H260" i="10" s="1"/>
  <c r="V231" i="2"/>
  <c r="V232" i="2" s="1"/>
  <c r="H238" i="2" s="1"/>
  <c r="V44" i="6"/>
  <c r="V45" i="6" s="1"/>
  <c r="H51" i="6" s="1"/>
  <c r="V77" i="16"/>
  <c r="V78" i="16" s="1"/>
  <c r="H84" i="16" s="1"/>
  <c r="V143" i="8"/>
  <c r="V144" i="8" s="1"/>
  <c r="H150" i="8" s="1"/>
  <c r="V44" i="16"/>
  <c r="V45" i="16" s="1"/>
  <c r="H51" i="16" s="1"/>
  <c r="V330" i="11"/>
  <c r="V331" i="11" s="1"/>
  <c r="H337" i="11" s="1"/>
  <c r="V319" i="16"/>
  <c r="V320" i="16" s="1"/>
  <c r="H326" i="16" s="1"/>
  <c r="V253" i="2"/>
  <c r="V254" i="2" s="1"/>
  <c r="H260" i="2" s="1"/>
  <c r="V44" i="13"/>
  <c r="V45" i="13" s="1"/>
  <c r="H51" i="13" s="1"/>
  <c r="V132" i="14"/>
  <c r="V133" i="14" s="1"/>
  <c r="H139" i="14" s="1"/>
  <c r="V33" i="13"/>
  <c r="V34" i="13" s="1"/>
  <c r="H40" i="13" s="1"/>
  <c r="V297" i="12"/>
  <c r="V298" i="12" s="1"/>
  <c r="H304" i="12" s="1"/>
  <c r="V176" i="11"/>
  <c r="V177" i="11" s="1"/>
  <c r="H183" i="11" s="1"/>
  <c r="V297" i="10"/>
  <c r="V298" i="10" s="1"/>
  <c r="H304" i="10" s="1"/>
  <c r="V176" i="14"/>
  <c r="V177" i="14" s="1"/>
  <c r="H183" i="14" s="1"/>
  <c r="V22" i="2"/>
  <c r="V23" i="2" s="1"/>
  <c r="H29" i="2" s="1"/>
  <c r="V176" i="8"/>
  <c r="V177" i="8" s="1"/>
  <c r="H183" i="8" s="1"/>
  <c r="V286" i="14"/>
  <c r="V287" i="14" s="1"/>
  <c r="H293" i="14" s="1"/>
  <c r="V308" i="7"/>
  <c r="V309" i="7" s="1"/>
  <c r="H315" i="7" s="1"/>
  <c r="V77" i="11"/>
  <c r="V78" i="11" s="1"/>
  <c r="H84" i="11" s="1"/>
  <c r="M205" i="9"/>
  <c r="M227" i="7"/>
  <c r="V165" i="6"/>
  <c r="V166" i="6" s="1"/>
  <c r="H172" i="6" s="1"/>
  <c r="V253" i="8"/>
  <c r="V254" i="8" s="1"/>
  <c r="H260" i="8" s="1"/>
  <c r="V99" i="13"/>
  <c r="V100" i="13" s="1"/>
  <c r="H106" i="13" s="1"/>
  <c r="V242" i="14"/>
  <c r="V243" i="14" s="1"/>
  <c r="H249" i="14" s="1"/>
  <c r="V88" i="13"/>
  <c r="V89" i="13" s="1"/>
  <c r="H95" i="13" s="1"/>
  <c r="V44" i="14"/>
  <c r="V45" i="14" s="1"/>
  <c r="H51" i="14" s="1"/>
  <c r="V55" i="6"/>
  <c r="V56" i="6" s="1"/>
  <c r="H62" i="6" s="1"/>
  <c r="V55" i="10"/>
  <c r="V56" i="10" s="1"/>
  <c r="H62" i="10" s="1"/>
  <c r="V209" i="14"/>
  <c r="V210" i="14" s="1"/>
  <c r="H216" i="14" s="1"/>
  <c r="V330" i="2"/>
  <c r="V331" i="2" s="1"/>
  <c r="H337" i="2" s="1"/>
  <c r="V231" i="12"/>
  <c r="V232" i="12" s="1"/>
  <c r="H238" i="12" s="1"/>
  <c r="V319" i="7"/>
  <c r="V320" i="7" s="1"/>
  <c r="H326" i="7" s="1"/>
  <c r="V66" i="12"/>
  <c r="V67" i="12" s="1"/>
  <c r="H73" i="12" s="1"/>
  <c r="V99" i="6"/>
  <c r="V100" i="6" s="1"/>
  <c r="H106" i="6" s="1"/>
  <c r="V44" i="9"/>
  <c r="V45" i="9" s="1"/>
  <c r="H51" i="9" s="1"/>
  <c r="V242" i="2"/>
  <c r="V243" i="2" s="1"/>
  <c r="H249" i="2" s="1"/>
  <c r="V110" i="13"/>
  <c r="V111" i="13" s="1"/>
  <c r="H117" i="13" s="1"/>
  <c r="V143" i="6"/>
  <c r="V144" i="6" s="1"/>
  <c r="H150" i="6" s="1"/>
  <c r="V286" i="8"/>
  <c r="V287" i="8" s="1"/>
  <c r="H293" i="8" s="1"/>
  <c r="R8" i="8"/>
  <c r="N8" i="8" s="1"/>
  <c r="H8" i="8"/>
  <c r="AA8" i="8" s="1"/>
  <c r="C18" i="15"/>
  <c r="V33" i="2"/>
  <c r="V34" i="2" s="1"/>
  <c r="H40" i="2" s="1"/>
  <c r="V121" i="9"/>
  <c r="V122" i="9" s="1"/>
  <c r="H128" i="9" s="1"/>
  <c r="V99" i="2"/>
  <c r="V100" i="2" s="1"/>
  <c r="H106" i="2" s="1"/>
  <c r="V99" i="11"/>
  <c r="V100" i="11" s="1"/>
  <c r="H106" i="11" s="1"/>
  <c r="V9" i="7"/>
  <c r="R8" i="6"/>
  <c r="N8" i="6" s="1"/>
  <c r="H8" i="6"/>
  <c r="AA8" i="6" s="1"/>
  <c r="C18" i="16"/>
  <c r="G350" i="16"/>
  <c r="M282" i="15"/>
  <c r="M271" i="8"/>
  <c r="M304" i="13"/>
  <c r="M73" i="9"/>
  <c r="M293" i="7"/>
  <c r="M205" i="13"/>
  <c r="M205" i="12"/>
  <c r="M172" i="2"/>
  <c r="M172" i="7"/>
  <c r="M150" i="7"/>
  <c r="M172" i="8"/>
  <c r="V44" i="7"/>
  <c r="V45" i="7" s="1"/>
  <c r="H51" i="7" s="1"/>
  <c r="V330" i="8"/>
  <c r="V331" i="8" s="1"/>
  <c r="H337" i="8" s="1"/>
  <c r="V143" i="14"/>
  <c r="V144" i="14" s="1"/>
  <c r="H150" i="14" s="1"/>
  <c r="V176" i="16"/>
  <c r="V177" i="16" s="1"/>
  <c r="H183" i="16" s="1"/>
  <c r="V187" i="8"/>
  <c r="V188" i="8" s="1"/>
  <c r="H194" i="8" s="1"/>
  <c r="V121" i="8"/>
  <c r="V122" i="8" s="1"/>
  <c r="H128" i="8" s="1"/>
  <c r="V275" i="8"/>
  <c r="V276" i="8" s="1"/>
  <c r="H282" i="8" s="1"/>
  <c r="V308" i="11"/>
  <c r="V309" i="11" s="1"/>
  <c r="H315" i="11" s="1"/>
  <c r="V253" i="11"/>
  <c r="V254" i="11" s="1"/>
  <c r="H260" i="11" s="1"/>
  <c r="V242" i="11"/>
  <c r="V243" i="11" s="1"/>
  <c r="H249" i="11" s="1"/>
  <c r="V220" i="14"/>
  <c r="V221" i="14" s="1"/>
  <c r="H227" i="14" s="1"/>
  <c r="V253" i="12"/>
  <c r="V254" i="12" s="1"/>
  <c r="H260" i="12" s="1"/>
  <c r="V77" i="7"/>
  <c r="V78" i="7" s="1"/>
  <c r="H84" i="7" s="1"/>
  <c r="V231" i="9"/>
  <c r="V232" i="9" s="1"/>
  <c r="H238" i="9" s="1"/>
  <c r="V154" i="14"/>
  <c r="V155" i="14" s="1"/>
  <c r="H161" i="14" s="1"/>
  <c r="V275" i="13"/>
  <c r="V276" i="13" s="1"/>
  <c r="H282" i="13" s="1"/>
  <c r="V209" i="9"/>
  <c r="V210" i="9" s="1"/>
  <c r="H216" i="9" s="1"/>
  <c r="V99" i="14"/>
  <c r="V100" i="14" s="1"/>
  <c r="H106" i="14" s="1"/>
  <c r="V308" i="16"/>
  <c r="V309" i="16" s="1"/>
  <c r="H315" i="16" s="1"/>
  <c r="V330" i="6"/>
  <c r="V331" i="6" s="1"/>
  <c r="H337" i="6" s="1"/>
  <c r="V220" i="9"/>
  <c r="V221" i="9" s="1"/>
  <c r="H227" i="9" s="1"/>
  <c r="V55" i="8"/>
  <c r="V56" i="8" s="1"/>
  <c r="H62" i="8" s="1"/>
  <c r="V154" i="10"/>
  <c r="V155" i="10" s="1"/>
  <c r="H161" i="10" s="1"/>
  <c r="V264" i="13"/>
  <c r="V265" i="13" s="1"/>
  <c r="H271" i="13" s="1"/>
  <c r="V297" i="14"/>
  <c r="V298" i="14" s="1"/>
  <c r="H304" i="14" s="1"/>
  <c r="V33" i="11"/>
  <c r="V34" i="11" s="1"/>
  <c r="H40" i="11" s="1"/>
  <c r="V66" i="11"/>
  <c r="V67" i="11" s="1"/>
  <c r="H73" i="11" s="1"/>
  <c r="V220" i="8"/>
  <c r="V221" i="8" s="1"/>
  <c r="H227" i="8" s="1"/>
  <c r="M194" i="9"/>
  <c r="M205" i="8"/>
  <c r="M326" i="2"/>
  <c r="M73" i="8"/>
  <c r="M29" i="8"/>
  <c r="M282" i="16"/>
  <c r="V297" i="11"/>
  <c r="V298" i="11" s="1"/>
  <c r="H304" i="11" s="1"/>
  <c r="V242" i="10"/>
  <c r="V243" i="10" s="1"/>
  <c r="H249" i="10" s="1"/>
  <c r="V22" i="9"/>
  <c r="V23" i="9" s="1"/>
  <c r="H29" i="9" s="1"/>
  <c r="V88" i="11"/>
  <c r="V89" i="11" s="1"/>
  <c r="H95" i="11" s="1"/>
  <c r="V187" i="7"/>
  <c r="V188" i="7" s="1"/>
  <c r="H194" i="7" s="1"/>
  <c r="V33" i="12"/>
  <c r="V34" i="12" s="1"/>
  <c r="H40" i="12" s="1"/>
  <c r="V33" i="16"/>
  <c r="V34" i="16" s="1"/>
  <c r="H40" i="16" s="1"/>
  <c r="V286" i="13"/>
  <c r="V287" i="13" s="1"/>
  <c r="H293" i="13" s="1"/>
  <c r="V77" i="10"/>
  <c r="V78" i="10" s="1"/>
  <c r="H84" i="10" s="1"/>
  <c r="V231" i="10"/>
  <c r="V232" i="10" s="1"/>
  <c r="H238" i="10" s="1"/>
  <c r="V198" i="10"/>
  <c r="V199" i="10" s="1"/>
  <c r="H205" i="10" s="1"/>
  <c r="V143" i="9"/>
  <c r="V144" i="9" s="1"/>
  <c r="H150" i="9" s="1"/>
  <c r="V66" i="15"/>
  <c r="V67" i="15" s="1"/>
  <c r="H73" i="15" s="1"/>
  <c r="M282" i="14"/>
  <c r="M260" i="14"/>
  <c r="V110" i="6"/>
  <c r="V111" i="6" s="1"/>
  <c r="H117" i="6" s="1"/>
  <c r="V209" i="13"/>
  <c r="V210" i="13" s="1"/>
  <c r="H216" i="13" s="1"/>
  <c r="M249" i="16"/>
  <c r="M84" i="9"/>
  <c r="V187" i="14"/>
  <c r="V188" i="14" s="1"/>
  <c r="H194" i="14" s="1"/>
  <c r="V110" i="11"/>
  <c r="V111" i="11" s="1"/>
  <c r="H117" i="11" s="1"/>
  <c r="V121" i="6"/>
  <c r="V122" i="6" s="1"/>
  <c r="H128" i="6" s="1"/>
  <c r="V231" i="8"/>
  <c r="V232" i="8" s="1"/>
  <c r="H238" i="8" s="1"/>
  <c r="V110" i="16"/>
  <c r="V111" i="16" s="1"/>
  <c r="H117" i="16" s="1"/>
  <c r="Q8" i="11"/>
  <c r="H8" i="11" s="1"/>
  <c r="AA8" i="11" s="1"/>
  <c r="V275" i="12"/>
  <c r="V276" i="12" s="1"/>
  <c r="H282" i="12" s="1"/>
  <c r="V154" i="13"/>
  <c r="V155" i="13" s="1"/>
  <c r="H161" i="13" s="1"/>
  <c r="V77" i="13"/>
  <c r="V78" i="13" s="1"/>
  <c r="H84" i="13" s="1"/>
  <c r="R8" i="15"/>
  <c r="N8" i="15" s="1"/>
  <c r="H8" i="15"/>
  <c r="AA8" i="15" s="1"/>
  <c r="V9" i="12"/>
  <c r="M8" i="15"/>
  <c r="A18" i="15"/>
  <c r="N16" i="13"/>
  <c r="N17" i="13"/>
  <c r="R8" i="12"/>
  <c r="N8" i="12" s="1"/>
  <c r="H8" i="12"/>
  <c r="AA8" i="12" s="1"/>
  <c r="M9" i="12"/>
  <c r="N17" i="12"/>
  <c r="Q8" i="10"/>
  <c r="Q18" i="10" s="1"/>
  <c r="M10" i="10"/>
  <c r="V9" i="9"/>
  <c r="N17" i="9"/>
  <c r="M15" i="8"/>
  <c r="N13" i="7"/>
  <c r="N14" i="7"/>
  <c r="N15" i="7"/>
  <c r="N16" i="7"/>
  <c r="N17" i="7"/>
  <c r="N13" i="6"/>
  <c r="N14" i="6"/>
  <c r="N15" i="6"/>
  <c r="M10" i="2"/>
  <c r="M348" i="6"/>
  <c r="V121" i="10"/>
  <c r="V122" i="10" s="1"/>
  <c r="H128" i="10" s="1"/>
  <c r="V99" i="16"/>
  <c r="V100" i="16" s="1"/>
  <c r="H106" i="16" s="1"/>
  <c r="V33" i="10"/>
  <c r="V34" i="10" s="1"/>
  <c r="H40" i="10" s="1"/>
  <c r="V286" i="10"/>
  <c r="V287" i="10" s="1"/>
  <c r="H293" i="10" s="1"/>
  <c r="V319" i="10"/>
  <c r="V320" i="10" s="1"/>
  <c r="H326" i="10" s="1"/>
  <c r="V297" i="6"/>
  <c r="V298" i="6" s="1"/>
  <c r="H304" i="6" s="1"/>
  <c r="V77" i="2"/>
  <c r="V78" i="2" s="1"/>
  <c r="H84" i="2" s="1"/>
  <c r="V33" i="8"/>
  <c r="V34" i="8" s="1"/>
  <c r="H40" i="8" s="1"/>
  <c r="V99" i="8"/>
  <c r="V100" i="8" s="1"/>
  <c r="H106" i="8" s="1"/>
  <c r="V209" i="7"/>
  <c r="V210" i="7" s="1"/>
  <c r="H216" i="7" s="1"/>
  <c r="V242" i="6"/>
  <c r="V243" i="6" s="1"/>
  <c r="H249" i="6" s="1"/>
  <c r="V110" i="12"/>
  <c r="V111" i="12" s="1"/>
  <c r="H117" i="12" s="1"/>
  <c r="V88" i="6"/>
  <c r="V89" i="6" s="1"/>
  <c r="H95" i="6" s="1"/>
  <c r="V154" i="11"/>
  <c r="V155" i="11" s="1"/>
  <c r="H161" i="11" s="1"/>
  <c r="V220" i="12"/>
  <c r="V221" i="12" s="1"/>
  <c r="H227" i="12" s="1"/>
  <c r="V88" i="15"/>
  <c r="V89" i="15" s="1"/>
  <c r="H95" i="15" s="1"/>
  <c r="M95" i="7"/>
  <c r="M139" i="11"/>
  <c r="M117" i="8"/>
  <c r="M150" i="11"/>
  <c r="M293" i="2"/>
  <c r="M161" i="7"/>
  <c r="V22" i="12"/>
  <c r="V23" i="12" s="1"/>
  <c r="H29" i="12" s="1"/>
  <c r="V187" i="16"/>
  <c r="V188" i="16" s="1"/>
  <c r="H194" i="16" s="1"/>
  <c r="V165" i="14"/>
  <c r="V166" i="14" s="1"/>
  <c r="H172" i="14" s="1"/>
  <c r="V297" i="16"/>
  <c r="V298" i="16" s="1"/>
  <c r="H304" i="16" s="1"/>
  <c r="M238" i="7"/>
  <c r="V99" i="9"/>
  <c r="V100" i="9" s="1"/>
  <c r="H106" i="9" s="1"/>
  <c r="M260" i="13"/>
  <c r="V99" i="12"/>
  <c r="V100" i="12" s="1"/>
  <c r="H106" i="12" s="1"/>
  <c r="V110" i="9"/>
  <c r="V111" i="9" s="1"/>
  <c r="H117" i="9" s="1"/>
  <c r="V242" i="9"/>
  <c r="V243" i="9" s="1"/>
  <c r="H249" i="9" s="1"/>
  <c r="V121" i="2"/>
  <c r="V122" i="2" s="1"/>
  <c r="H128" i="2" s="1"/>
  <c r="V231" i="13"/>
  <c r="V232" i="13" s="1"/>
  <c r="H238" i="13" s="1"/>
  <c r="V132" i="9"/>
  <c r="V133" i="9" s="1"/>
  <c r="H139" i="9" s="1"/>
  <c r="V154" i="6"/>
  <c r="V155" i="6" s="1"/>
  <c r="H161" i="6" s="1"/>
  <c r="V308" i="2"/>
  <c r="V309" i="2" s="1"/>
  <c r="H315" i="2" s="1"/>
  <c r="V88" i="16"/>
  <c r="V89" i="16" s="1"/>
  <c r="H95" i="16" s="1"/>
  <c r="V132" i="8"/>
  <c r="V133" i="8" s="1"/>
  <c r="H139" i="8" s="1"/>
  <c r="V264" i="9"/>
  <c r="V265" i="9" s="1"/>
  <c r="H271" i="9" s="1"/>
  <c r="V33" i="14"/>
  <c r="V34" i="14" s="1"/>
  <c r="H40" i="14" s="1"/>
  <c r="V220" i="11"/>
  <c r="V221" i="11" s="1"/>
  <c r="H227" i="11" s="1"/>
  <c r="V242" i="8"/>
  <c r="V243" i="8" s="1"/>
  <c r="H249" i="8" s="1"/>
  <c r="V319" i="8"/>
  <c r="V320" i="8" s="1"/>
  <c r="H326" i="8" s="1"/>
  <c r="V165" i="11"/>
  <c r="V166" i="11" s="1"/>
  <c r="H172" i="11" s="1"/>
  <c r="V253" i="9"/>
  <c r="V254" i="9" s="1"/>
  <c r="H260" i="9" s="1"/>
  <c r="V209" i="15"/>
  <c r="V210" i="15" s="1"/>
  <c r="H216" i="15" s="1"/>
  <c r="V231" i="11"/>
  <c r="V232" i="11" s="1"/>
  <c r="H238" i="11" s="1"/>
  <c r="V330" i="16"/>
  <c r="V331" i="16" s="1"/>
  <c r="H337" i="16" s="1"/>
  <c r="V121" i="15"/>
  <c r="V122" i="15" s="1"/>
  <c r="H128" i="15" s="1"/>
  <c r="V264" i="12"/>
  <c r="V265" i="12" s="1"/>
  <c r="H271" i="12" s="1"/>
  <c r="V88" i="10"/>
  <c r="V89" i="10" s="1"/>
  <c r="H95" i="10" s="1"/>
  <c r="V143" i="13"/>
  <c r="V144" i="13" s="1"/>
  <c r="H150" i="13" s="1"/>
  <c r="V132" i="13"/>
  <c r="V133" i="13" s="1"/>
  <c r="H139" i="13" s="1"/>
  <c r="V154" i="2"/>
  <c r="V155" i="2" s="1"/>
  <c r="H161" i="2" s="1"/>
  <c r="V22" i="16"/>
  <c r="V23" i="16" s="1"/>
  <c r="H29" i="16" s="1"/>
  <c r="V330" i="13"/>
  <c r="V331" i="13" s="1"/>
  <c r="H337" i="13" s="1"/>
  <c r="V264" i="14"/>
  <c r="V265" i="14" s="1"/>
  <c r="H271" i="14" s="1"/>
  <c r="M337" i="14"/>
  <c r="M117" i="10"/>
  <c r="M304" i="7"/>
  <c r="M139" i="2"/>
  <c r="M315" i="9"/>
  <c r="V55" i="11"/>
  <c r="V56" i="11" s="1"/>
  <c r="H62" i="11" s="1"/>
  <c r="V198" i="11"/>
  <c r="V199" i="11" s="1"/>
  <c r="H205" i="11" s="1"/>
  <c r="V253" i="6"/>
  <c r="V254" i="6" s="1"/>
  <c r="H260" i="6" s="1"/>
  <c r="V77" i="8"/>
  <c r="V78" i="8" s="1"/>
  <c r="H84" i="8" s="1"/>
  <c r="V319" i="14"/>
  <c r="V320" i="14" s="1"/>
  <c r="H326" i="14" s="1"/>
  <c r="V187" i="11"/>
  <c r="V188" i="11" s="1"/>
  <c r="H194" i="11" s="1"/>
  <c r="V55" i="9"/>
  <c r="V56" i="9" s="1"/>
  <c r="H62" i="9" s="1"/>
  <c r="V220" i="10"/>
  <c r="V221" i="10" s="1"/>
  <c r="H227" i="10" s="1"/>
  <c r="V286" i="9"/>
  <c r="V287" i="9" s="1"/>
  <c r="H293" i="9" s="1"/>
  <c r="V110" i="14"/>
  <c r="V111" i="14" s="1"/>
  <c r="H117" i="14" s="1"/>
  <c r="V319" i="6"/>
  <c r="V320" i="6" s="1"/>
  <c r="H326" i="6" s="1"/>
  <c r="V275" i="10"/>
  <c r="V276" i="10" s="1"/>
  <c r="H282" i="10" s="1"/>
  <c r="V88" i="14"/>
  <c r="V89" i="14" s="1"/>
  <c r="H95" i="14" s="1"/>
  <c r="V77" i="6"/>
  <c r="V78" i="6" s="1"/>
  <c r="H84" i="6" s="1"/>
  <c r="V165" i="16"/>
  <c r="V166" i="16" s="1"/>
  <c r="H172" i="16" s="1"/>
  <c r="V121" i="12"/>
  <c r="V122" i="12" s="1"/>
  <c r="H128" i="12" s="1"/>
  <c r="V66" i="7"/>
  <c r="V67" i="7" s="1"/>
  <c r="H73" i="7" s="1"/>
  <c r="V275" i="7"/>
  <c r="V276" i="7" s="1"/>
  <c r="H282" i="7" s="1"/>
  <c r="M348" i="8"/>
  <c r="R13" i="2"/>
  <c r="N13" i="2" s="1"/>
  <c r="R17" i="2"/>
  <c r="N17" i="2" s="1"/>
  <c r="R14" i="11"/>
  <c r="N14" i="11" s="1"/>
  <c r="R13" i="9"/>
  <c r="N13" i="9" s="1"/>
  <c r="R16" i="9"/>
  <c r="N16" i="9" s="1"/>
  <c r="H16" i="6"/>
  <c r="R16" i="2"/>
  <c r="N16" i="2" s="1"/>
  <c r="H13" i="13"/>
  <c r="H17" i="13"/>
  <c r="M9" i="15"/>
  <c r="M11" i="15"/>
  <c r="M9" i="13"/>
  <c r="M11" i="11"/>
  <c r="M12" i="10"/>
  <c r="M8" i="9"/>
  <c r="M8" i="8"/>
  <c r="M9" i="8"/>
  <c r="M10" i="8"/>
  <c r="M12" i="7"/>
  <c r="M8" i="6"/>
  <c r="M11" i="6"/>
  <c r="M12" i="6"/>
  <c r="M8" i="16"/>
  <c r="M10" i="16"/>
  <c r="V9" i="15"/>
  <c r="V9" i="13"/>
  <c r="V9" i="11"/>
  <c r="M8" i="7"/>
  <c r="M9" i="7"/>
  <c r="V9" i="16"/>
  <c r="M8" i="11"/>
  <c r="M9" i="11"/>
  <c r="M11" i="8"/>
  <c r="M11" i="7"/>
  <c r="M10" i="6"/>
  <c r="Q18" i="15"/>
  <c r="H15" i="13"/>
  <c r="R13" i="12"/>
  <c r="N13" i="12" s="1"/>
  <c r="H13" i="12"/>
  <c r="R13" i="10"/>
  <c r="N13" i="10" s="1"/>
  <c r="H13" i="10"/>
  <c r="R17" i="10"/>
  <c r="N17" i="10" s="1"/>
  <c r="H17" i="10"/>
  <c r="M13" i="9"/>
  <c r="M12" i="2"/>
  <c r="M11" i="16"/>
  <c r="M8" i="13"/>
  <c r="Q18" i="12"/>
  <c r="R14" i="10"/>
  <c r="N14" i="10" s="1"/>
  <c r="H14" i="10"/>
  <c r="R9" i="9"/>
  <c r="H15" i="9"/>
  <c r="R15" i="9"/>
  <c r="N15" i="9" s="1"/>
  <c r="R9" i="12"/>
  <c r="R15" i="10"/>
  <c r="N15" i="10" s="1"/>
  <c r="H15" i="10"/>
  <c r="M12" i="9"/>
  <c r="M17" i="9"/>
  <c r="R14" i="16"/>
  <c r="N14" i="16" s="1"/>
  <c r="H14" i="16"/>
  <c r="M12" i="13"/>
  <c r="M10" i="12"/>
  <c r="M11" i="12"/>
  <c r="M12" i="11"/>
  <c r="R16" i="10"/>
  <c r="N16" i="10" s="1"/>
  <c r="H16" i="10"/>
  <c r="M14" i="6"/>
  <c r="Q8" i="2"/>
  <c r="H8" i="2" s="1"/>
  <c r="AA8" i="2" s="1"/>
  <c r="M8" i="2"/>
  <c r="R9" i="8"/>
  <c r="N9" i="8" s="1"/>
  <c r="R8" i="7"/>
  <c r="N8" i="7" s="1"/>
  <c r="R15" i="16"/>
  <c r="N15" i="16" s="1"/>
  <c r="H15" i="16"/>
  <c r="R9" i="10"/>
  <c r="N9" i="10" s="1"/>
  <c r="M11" i="9"/>
  <c r="R14" i="9"/>
  <c r="N14" i="9" s="1"/>
  <c r="M16" i="9"/>
  <c r="V9" i="8"/>
  <c r="R10" i="8"/>
  <c r="N10" i="8" s="1"/>
  <c r="R13" i="8"/>
  <c r="N13" i="8" s="1"/>
  <c r="H13" i="8"/>
  <c r="R14" i="8"/>
  <c r="N14" i="8" s="1"/>
  <c r="H14" i="8"/>
  <c r="R15" i="8"/>
  <c r="N15" i="8" s="1"/>
  <c r="H15" i="8"/>
  <c r="R16" i="8"/>
  <c r="N16" i="8" s="1"/>
  <c r="H16" i="8"/>
  <c r="R17" i="8"/>
  <c r="N17" i="8" s="1"/>
  <c r="H17" i="8"/>
  <c r="Q18" i="6"/>
  <c r="R16" i="16"/>
  <c r="N16" i="16" s="1"/>
  <c r="H16" i="16"/>
  <c r="H14" i="12"/>
  <c r="H15" i="12"/>
  <c r="H16" i="12"/>
  <c r="H17" i="12"/>
  <c r="M15" i="6"/>
  <c r="M17" i="6"/>
  <c r="R9" i="16"/>
  <c r="N9" i="16" s="1"/>
  <c r="R13" i="16"/>
  <c r="N13" i="16" s="1"/>
  <c r="H13" i="16"/>
  <c r="R17" i="16"/>
  <c r="N17" i="16" s="1"/>
  <c r="H17" i="16"/>
  <c r="A18" i="16"/>
  <c r="H13" i="7"/>
  <c r="H14" i="7"/>
  <c r="H15" i="7"/>
  <c r="H16" i="7"/>
  <c r="H17" i="7"/>
  <c r="H13" i="6"/>
  <c r="H14" i="6"/>
  <c r="H15" i="6"/>
  <c r="S9" i="14"/>
  <c r="Q9" i="14" s="1"/>
  <c r="H9" i="14" s="1"/>
  <c r="AA9" i="14" s="1"/>
  <c r="T9" i="14"/>
  <c r="U9" i="14"/>
  <c r="S10" i="14"/>
  <c r="Q10" i="14" s="1"/>
  <c r="H10" i="14" s="1"/>
  <c r="T10" i="14"/>
  <c r="U10" i="14"/>
  <c r="S11" i="14"/>
  <c r="Q11" i="14" s="1"/>
  <c r="H11" i="14" s="1"/>
  <c r="T11" i="14"/>
  <c r="U11" i="14"/>
  <c r="S12" i="14"/>
  <c r="Q12" i="14" s="1"/>
  <c r="H12" i="14" s="1"/>
  <c r="T12" i="14"/>
  <c r="U12" i="14"/>
  <c r="S13" i="14"/>
  <c r="Q13" i="14" s="1"/>
  <c r="T13" i="14"/>
  <c r="U13" i="14"/>
  <c r="S14" i="14"/>
  <c r="T14" i="14"/>
  <c r="U14" i="14"/>
  <c r="S15" i="14"/>
  <c r="Q15" i="14" s="1"/>
  <c r="T15" i="14"/>
  <c r="U15" i="14"/>
  <c r="S16" i="14"/>
  <c r="Q16" i="14" s="1"/>
  <c r="T16" i="14"/>
  <c r="U16" i="14"/>
  <c r="S17" i="14"/>
  <c r="Q17" i="14" s="1"/>
  <c r="T17" i="14"/>
  <c r="U17" i="14"/>
  <c r="U8" i="14"/>
  <c r="D52" i="1"/>
  <c r="D53" i="1"/>
  <c r="D54" i="1"/>
  <c r="D55" i="1"/>
  <c r="D56" i="1"/>
  <c r="D57" i="1"/>
  <c r="D58" i="1"/>
  <c r="D59" i="1"/>
  <c r="D60" i="1"/>
  <c r="D61" i="1"/>
  <c r="D62" i="1"/>
  <c r="D63" i="1"/>
  <c r="D64" i="1"/>
  <c r="D65" i="1"/>
  <c r="D51" i="1"/>
  <c r="V304" i="19" a="1"/>
  <c r="V331" i="19" a="1"/>
  <c r="V77" i="19" a="1"/>
  <c r="V226" i="19" a="1"/>
  <c r="V312" i="19" a="1"/>
  <c r="V271" i="19" a="1"/>
  <c r="V27" i="19" a="1"/>
  <c r="V252" i="19" a="1"/>
  <c r="V200" i="19" a="1"/>
  <c r="V4" i="19" a="1"/>
  <c r="V237" i="19" a="1"/>
  <c r="V295" i="19" a="1"/>
  <c r="V159" i="19" a="1"/>
  <c r="V64" i="19" a="1"/>
  <c r="V12" i="19" a="1"/>
  <c r="V279" i="19" a="1"/>
  <c r="V298" i="19" a="1"/>
  <c r="V168" i="19" a="1"/>
  <c r="V61" i="19" a="1"/>
  <c r="V102" i="19" a="1"/>
  <c r="V222" i="19" a="1"/>
  <c r="V274" i="19" a="1"/>
  <c r="V347" i="19" a="1"/>
  <c r="V205" i="19" a="1"/>
  <c r="V302" i="19" a="1"/>
  <c r="V343" i="19" a="1"/>
  <c r="V264" i="19" a="1"/>
  <c r="V236" i="19" a="1"/>
  <c r="V143" i="19" a="1"/>
  <c r="V204" i="19" a="1"/>
  <c r="V340" i="19" a="1"/>
  <c r="V65" i="19" a="1"/>
  <c r="V326" i="19" a="1"/>
  <c r="V96" i="19" a="1"/>
  <c r="V215" i="19" a="1"/>
  <c r="V136" i="19" a="1"/>
  <c r="V86" i="19" a="1"/>
  <c r="V133" i="19" a="1"/>
  <c r="V269" i="19" a="1"/>
  <c r="V151" i="19" a="1"/>
  <c r="V345" i="19" a="1"/>
  <c r="V329" i="19" a="1"/>
  <c r="V163" i="19" a="1"/>
  <c r="V191" i="19" a="1"/>
  <c r="V285" i="19" a="1"/>
  <c r="V243" i="19" a="1"/>
  <c r="V176" i="19" a="1"/>
  <c r="V7" i="19" a="1"/>
  <c r="V263" i="19" a="1"/>
  <c r="V132" i="19" a="1"/>
  <c r="V134" i="19" a="1"/>
  <c r="V317" i="19" a="1"/>
  <c r="V280" i="19" a="1"/>
  <c r="V334" i="19" a="1"/>
  <c r="V325" i="19" a="1"/>
  <c r="V5" i="19" a="1"/>
  <c r="V16" i="19" a="1"/>
  <c r="V149" i="19" a="1"/>
  <c r="V362" i="19" a="1"/>
  <c r="V256" i="19" a="1"/>
  <c r="V289" i="19" a="1"/>
  <c r="V217" i="19" a="1"/>
  <c r="V156" i="19" a="1"/>
  <c r="V97" i="19" a="1"/>
  <c r="V115" i="19" a="1"/>
  <c r="V265" i="19" a="1"/>
  <c r="V22" i="19" a="1"/>
  <c r="V46" i="19" a="1"/>
  <c r="V283" i="19" a="1"/>
  <c r="V8" i="19" a="1"/>
  <c r="V321" i="19" a="1"/>
  <c r="V67" i="19" a="1"/>
  <c r="V319" i="19" a="1"/>
  <c r="V10" i="19" a="1"/>
  <c r="V297" i="19" a="1"/>
  <c r="V244" i="19" a="1"/>
  <c r="V89" i="19" a="1"/>
  <c r="V314" i="19" a="1"/>
  <c r="V294" i="19" a="1"/>
  <c r="V255" i="19" a="1"/>
  <c r="V330" i="19" a="1"/>
  <c r="V11" i="19" a="1"/>
  <c r="V232" i="19" a="1"/>
  <c r="V203" i="19" a="1"/>
  <c r="V301" i="19" a="1"/>
  <c r="V131" i="19" a="1"/>
  <c r="V360" i="19" a="1"/>
  <c r="V250" i="19" a="1"/>
  <c r="V311" i="19" a="1"/>
  <c r="V150" i="19" a="1"/>
  <c r="V154" i="19" a="1"/>
  <c r="V194" i="19" a="1"/>
  <c r="V100" i="19" a="1"/>
  <c r="V196" i="19" a="1"/>
  <c r="V181" i="19" a="1"/>
  <c r="V296" i="19" a="1"/>
  <c r="V259" i="19" a="1"/>
  <c r="V21" i="19" a="1"/>
  <c r="V174" i="19" a="1"/>
  <c r="V335" i="19" a="1"/>
  <c r="V324" i="19" a="1"/>
  <c r="V307" i="19" a="1"/>
  <c r="V177" i="19" a="1"/>
  <c r="V328" i="19" a="1"/>
  <c r="V197" i="19" a="1"/>
  <c r="V365" i="19" a="1"/>
  <c r="V38" i="19" a="1"/>
  <c r="V300" i="19" a="1"/>
  <c r="V60" i="19" a="1"/>
  <c r="V218" i="19" a="1"/>
  <c r="V199" i="19" a="1"/>
  <c r="V70" i="19" a="1"/>
  <c r="V190" i="19" a="1"/>
  <c r="V25" i="19" a="1"/>
  <c r="V322" i="19" a="1"/>
  <c r="V20" i="19" a="1"/>
  <c r="V288" i="19" a="1"/>
  <c r="V338" i="19" a="1"/>
  <c r="V247" i="19" a="1"/>
  <c r="V248" i="19" a="1"/>
  <c r="V234" i="19" a="1"/>
  <c r="V138" i="19" a="1"/>
  <c r="V187" i="19" a="1"/>
  <c r="V212" i="19" a="1"/>
  <c r="V139" i="19" a="1"/>
  <c r="V309" i="19" a="1"/>
  <c r="V30" i="19" a="1"/>
  <c r="V346" i="19" a="1"/>
  <c r="V350" i="19" a="1"/>
  <c r="V186" i="19" a="1"/>
  <c r="V144" i="19" a="1"/>
  <c r="V42" i="19" a="1"/>
  <c r="V107" i="19" a="1"/>
  <c r="V118" i="19" a="1"/>
  <c r="V28" i="19" a="1"/>
  <c r="V18" i="19" a="1"/>
  <c r="V104" i="19" a="1"/>
  <c r="V258" i="19" a="1"/>
  <c r="V224" i="19" a="1"/>
  <c r="V233" i="19" a="1"/>
  <c r="V339" i="19" a="1"/>
  <c r="V213" i="19" a="1"/>
  <c r="V357" i="19" a="1"/>
  <c r="V78" i="19" a="1"/>
  <c r="V158" i="19" a="1"/>
  <c r="V267" i="19" a="1"/>
  <c r="V349" i="19" a="1"/>
  <c r="V303" i="19" a="1"/>
  <c r="V249" i="19" a="1"/>
  <c r="V268" i="19" a="1"/>
  <c r="V111" i="19" a="1"/>
  <c r="V206" i="19" a="1"/>
  <c r="V171" i="19" a="1"/>
  <c r="V208" i="19" a="1"/>
  <c r="V137" i="19" a="1"/>
  <c r="V162" i="19" a="1"/>
  <c r="V99" i="19" a="1"/>
  <c r="V318" i="19" a="1"/>
  <c r="V116" i="19" a="1"/>
  <c r="V43" i="19" a="1"/>
  <c r="V238" i="19" a="1"/>
  <c r="V147" i="19" a="1"/>
  <c r="V128" i="19" a="1"/>
  <c r="V126" i="19" a="1"/>
  <c r="V51" i="19" a="1"/>
  <c r="V342" i="19" a="1"/>
  <c r="V135" i="19" a="1"/>
  <c r="V192" i="19" a="1"/>
  <c r="V361" i="19" a="1"/>
  <c r="V129" i="19" a="1"/>
  <c r="V90" i="19" a="1"/>
  <c r="V316" i="19" a="1"/>
  <c r="V223" i="19" a="1"/>
  <c r="V284" i="19" a="1"/>
  <c r="V72" i="19" a="1"/>
  <c r="V152" i="19" a="1"/>
  <c r="V225" i="19" a="1"/>
  <c r="V71" i="19" a="1"/>
  <c r="V195" i="19" a="1"/>
  <c r="V266" i="19" a="1"/>
  <c r="V92" i="19" a="1"/>
  <c r="V332" i="19" a="1"/>
  <c r="V299" i="19" a="1"/>
  <c r="V229" i="19" a="1"/>
  <c r="V235" i="19" a="1"/>
  <c r="V19" i="19" a="1"/>
  <c r="V356" i="19" a="1"/>
  <c r="V281" i="19" a="1"/>
  <c r="V188" i="19" a="1"/>
  <c r="V121" i="19" a="1"/>
  <c r="V355" i="19" a="1"/>
  <c r="V74" i="19" a="1"/>
  <c r="V180" i="19" a="1"/>
  <c r="V169" i="19" a="1"/>
  <c r="V209" i="19" a="1"/>
  <c r="V13" i="19" a="1"/>
  <c r="V290" i="19" a="1"/>
  <c r="V15" i="19" a="1"/>
  <c r="V270" i="19" a="1"/>
  <c r="V261" i="19" a="1"/>
  <c r="V202" i="19" a="1"/>
  <c r="V127" i="19" a="1"/>
  <c r="V66" i="19" a="1"/>
  <c r="V145" i="19" a="1"/>
  <c r="V114" i="19" a="1"/>
  <c r="V182" i="19" a="1"/>
  <c r="V246" i="19" a="1"/>
  <c r="V366" i="19" a="1"/>
  <c r="V48" i="19" a="1"/>
  <c r="V123" i="19" a="1"/>
  <c r="V291" i="19" a="1"/>
  <c r="V79" i="19" a="1"/>
  <c r="V69" i="19" a="1"/>
  <c r="V333" i="19" a="1"/>
  <c r="V73" i="19" a="1"/>
  <c r="V292" i="19" a="1"/>
  <c r="V239" i="19" a="1"/>
  <c r="V308" i="19" a="1"/>
  <c r="V40" i="19" a="1"/>
  <c r="V272" i="19" a="1"/>
  <c r="V251" i="19" a="1"/>
  <c r="V101" i="19" a="1"/>
  <c r="V282" i="19" a="1"/>
  <c r="V262" i="19" a="1"/>
  <c r="V85" i="19" a="1"/>
  <c r="V14" i="19" a="1"/>
  <c r="V17" i="19" a="1"/>
  <c r="V170" i="19" a="1"/>
  <c r="V91" i="19" a="1"/>
  <c r="V348" i="19" a="1"/>
  <c r="V320" i="19" a="1"/>
  <c r="V148" i="19" a="1"/>
  <c r="V353" i="19" a="1"/>
  <c r="V344" i="19" a="1"/>
  <c r="V277" i="19" a="1"/>
  <c r="V23" i="19" a="1"/>
  <c r="V103" i="19" a="1"/>
  <c r="V315" i="19" a="1"/>
  <c r="V278" i="19" a="1"/>
  <c r="V228" i="19" a="1"/>
  <c r="V146" i="19" a="1"/>
  <c r="V95" i="19" a="1"/>
  <c r="V310" i="19" a="1"/>
  <c r="V88" i="19" a="1"/>
  <c r="V293" i="19" a="1"/>
  <c r="V273" i="19" a="1"/>
  <c r="V9" i="19" a="1"/>
  <c r="V177" i="19" l="1"/>
  <c r="V292" i="19"/>
  <c r="V92" i="19"/>
  <c r="V121" i="19"/>
  <c r="V255" i="19"/>
  <c r="V215" i="19"/>
  <c r="V233" i="19"/>
  <c r="V297" i="19"/>
  <c r="V96" i="19"/>
  <c r="V326" i="19"/>
  <c r="V290" i="19"/>
  <c r="V114" i="19"/>
  <c r="V136" i="19"/>
  <c r="V256" i="19"/>
  <c r="V103" i="19"/>
  <c r="V347" i="19"/>
  <c r="V7" i="19"/>
  <c r="V30" i="19"/>
  <c r="V64" i="19"/>
  <c r="V252" i="19"/>
  <c r="V295" i="19"/>
  <c r="V212" i="19"/>
  <c r="V237" i="19"/>
  <c r="V138" i="19"/>
  <c r="V235" i="19"/>
  <c r="V222" i="19"/>
  <c r="V79" i="19"/>
  <c r="V40" i="19"/>
  <c r="V315" i="19"/>
  <c r="V186" i="19"/>
  <c r="V270" i="19"/>
  <c r="V330" i="19"/>
  <c r="V135" i="19"/>
  <c r="V265" i="19"/>
  <c r="V308" i="19"/>
  <c r="V266" i="19"/>
  <c r="V203" i="19"/>
  <c r="V360" i="19"/>
  <c r="V361" i="19"/>
  <c r="V328" i="19"/>
  <c r="V302" i="19"/>
  <c r="V78" i="19"/>
  <c r="V283" i="19"/>
  <c r="V137" i="19"/>
  <c r="V133" i="19"/>
  <c r="V123" i="19"/>
  <c r="V5" i="19"/>
  <c r="V206" i="19"/>
  <c r="V281" i="19"/>
  <c r="V95" i="19"/>
  <c r="V332" i="19"/>
  <c r="V116" i="19"/>
  <c r="V196" i="19"/>
  <c r="V267" i="19"/>
  <c r="V248" i="19"/>
  <c r="V174" i="19"/>
  <c r="V187" i="19"/>
  <c r="V300" i="19"/>
  <c r="V48" i="19"/>
  <c r="V67" i="19"/>
  <c r="V202" i="19"/>
  <c r="V60" i="19"/>
  <c r="V162" i="19"/>
  <c r="V143" i="19"/>
  <c r="V342" i="19"/>
  <c r="V19" i="19"/>
  <c r="V285" i="19"/>
  <c r="V150" i="19"/>
  <c r="V149" i="19"/>
  <c r="V127" i="19"/>
  <c r="V303" i="19"/>
  <c r="V324" i="19"/>
  <c r="V243" i="19"/>
  <c r="V228" i="19"/>
  <c r="V229" i="19"/>
  <c r="V131" i="19"/>
  <c r="V366" i="19"/>
  <c r="V289" i="19"/>
  <c r="V104" i="19"/>
  <c r="V192" i="19"/>
  <c r="V350" i="19"/>
  <c r="V65" i="19"/>
  <c r="V232" i="19"/>
  <c r="V156" i="19"/>
  <c r="V209" i="19"/>
  <c r="V129" i="19"/>
  <c r="V340" i="19"/>
  <c r="V321" i="19"/>
  <c r="V299" i="19"/>
  <c r="V320" i="19"/>
  <c r="V238" i="19"/>
  <c r="V42" i="19"/>
  <c r="V170" i="19"/>
  <c r="V272" i="19"/>
  <c r="V158" i="19"/>
  <c r="V279" i="19"/>
  <c r="V316" i="19"/>
  <c r="V190" i="19"/>
  <c r="V51" i="19"/>
  <c r="V195" i="19"/>
  <c r="V307" i="19"/>
  <c r="V146" i="19"/>
  <c r="V247" i="19"/>
  <c r="V284" i="19"/>
  <c r="V355" i="19"/>
  <c r="V38" i="19"/>
  <c r="V251" i="19"/>
  <c r="V169" i="19"/>
  <c r="V301" i="19"/>
  <c r="V280" i="19"/>
  <c r="V258" i="19"/>
  <c r="V90" i="19"/>
  <c r="V15" i="19"/>
  <c r="V21" i="19"/>
  <c r="V208" i="19"/>
  <c r="V14" i="19"/>
  <c r="V102" i="19"/>
  <c r="V346" i="19"/>
  <c r="V311" i="19"/>
  <c r="V20" i="19"/>
  <c r="V344" i="19"/>
  <c r="V139" i="19"/>
  <c r="V180" i="19"/>
  <c r="V17" i="19"/>
  <c r="V339" i="19"/>
  <c r="V91" i="19"/>
  <c r="V69" i="19"/>
  <c r="V261" i="19"/>
  <c r="V118" i="19"/>
  <c r="V319" i="19"/>
  <c r="V148" i="19"/>
  <c r="V12" i="19"/>
  <c r="V73" i="19"/>
  <c r="V293" i="19"/>
  <c r="V278" i="19"/>
  <c r="V176" i="19"/>
  <c r="V356" i="19"/>
  <c r="V99" i="19"/>
  <c r="V197" i="19"/>
  <c r="V8" i="19"/>
  <c r="V334" i="19"/>
  <c r="V310" i="19"/>
  <c r="V318" i="19"/>
  <c r="V163" i="19"/>
  <c r="V74" i="19"/>
  <c r="V182" i="19"/>
  <c r="V298" i="19"/>
  <c r="V244" i="19"/>
  <c r="V11" i="19"/>
  <c r="V291" i="19"/>
  <c r="V349" i="19"/>
  <c r="V4" i="19"/>
  <c r="V16" i="19"/>
  <c r="V132" i="19"/>
  <c r="V273" i="19"/>
  <c r="V204" i="19"/>
  <c r="V262" i="19"/>
  <c r="V28" i="19"/>
  <c r="V159" i="19"/>
  <c r="V200" i="19"/>
  <c r="V217" i="19"/>
  <c r="V345" i="19"/>
  <c r="V199" i="19"/>
  <c r="V66" i="19"/>
  <c r="V246" i="19"/>
  <c r="V168" i="19"/>
  <c r="V322" i="19"/>
  <c r="V259" i="19"/>
  <c r="V88" i="19"/>
  <c r="V144" i="19"/>
  <c r="V333" i="19"/>
  <c r="V317" i="19"/>
  <c r="V335" i="19"/>
  <c r="V9" i="19"/>
  <c r="V239" i="19"/>
  <c r="V269" i="19"/>
  <c r="V264" i="19"/>
  <c r="V107" i="19"/>
  <c r="V329" i="19"/>
  <c r="V205" i="19"/>
  <c r="V225" i="19"/>
  <c r="V223" i="19"/>
  <c r="V325" i="19"/>
  <c r="V100" i="19"/>
  <c r="V77" i="19"/>
  <c r="V218" i="19"/>
  <c r="V147" i="19"/>
  <c r="V25" i="19"/>
  <c r="V348" i="19"/>
  <c r="V43" i="19"/>
  <c r="V236" i="19"/>
  <c r="V294" i="19"/>
  <c r="V70" i="19"/>
  <c r="V357" i="19"/>
  <c r="V314" i="19"/>
  <c r="V89" i="19"/>
  <c r="V288" i="19"/>
  <c r="V171" i="19"/>
  <c r="V151" i="19"/>
  <c r="V71" i="19"/>
  <c r="V343" i="19"/>
  <c r="V72" i="19"/>
  <c r="V18" i="19"/>
  <c r="V134" i="19"/>
  <c r="V226" i="19"/>
  <c r="V362" i="19"/>
  <c r="V282" i="19"/>
  <c r="V277" i="19"/>
  <c r="V188" i="19"/>
  <c r="V10" i="19"/>
  <c r="V234" i="19"/>
  <c r="V296" i="19"/>
  <c r="V194" i="19"/>
  <c r="V213" i="19"/>
  <c r="V224" i="19"/>
  <c r="V115" i="19"/>
  <c r="V181" i="19"/>
  <c r="V249" i="19"/>
  <c r="V23" i="19"/>
  <c r="V27" i="19"/>
  <c r="V271" i="19"/>
  <c r="V13" i="19"/>
  <c r="V304" i="19"/>
  <c r="V128" i="19"/>
  <c r="V46" i="19"/>
  <c r="V152" i="19"/>
  <c r="V353" i="19"/>
  <c r="V126" i="19"/>
  <c r="V85" i="19"/>
  <c r="V111" i="19"/>
  <c r="V338" i="19"/>
  <c r="V263" i="19"/>
  <c r="V250" i="19"/>
  <c r="V268" i="19"/>
  <c r="V331" i="19"/>
  <c r="V145" i="19"/>
  <c r="V365" i="19"/>
  <c r="V101" i="19"/>
  <c r="V191" i="19"/>
  <c r="V22" i="19"/>
  <c r="V154" i="19"/>
  <c r="V97" i="19"/>
  <c r="V274" i="19"/>
  <c r="V309" i="19"/>
  <c r="V61" i="19"/>
  <c r="V312" i="19"/>
  <c r="V86" i="19"/>
  <c r="M139" i="14"/>
  <c r="M95" i="13"/>
  <c r="M84" i="11"/>
  <c r="M51" i="12"/>
  <c r="M194" i="12"/>
  <c r="M29" i="13"/>
  <c r="M29" i="2"/>
  <c r="M73" i="10"/>
  <c r="M128" i="9"/>
  <c r="M216" i="14"/>
  <c r="M293" i="14"/>
  <c r="M304" i="12"/>
  <c r="M128" i="16"/>
  <c r="M117" i="7"/>
  <c r="M150" i="8"/>
  <c r="M216" i="8"/>
  <c r="M16" i="14"/>
  <c r="M315" i="15"/>
  <c r="M73" i="13"/>
  <c r="M95" i="10"/>
  <c r="M62" i="6"/>
  <c r="M260" i="2"/>
  <c r="M216" i="10"/>
  <c r="M293" i="12"/>
  <c r="M348" i="9"/>
  <c r="V338" i="9"/>
  <c r="M315" i="10"/>
  <c r="M293" i="13"/>
  <c r="M172" i="6"/>
  <c r="R8" i="11"/>
  <c r="N8" i="11" s="1"/>
  <c r="M106" i="13"/>
  <c r="M304" i="10"/>
  <c r="M337" i="11"/>
  <c r="M139" i="6"/>
  <c r="M216" i="11"/>
  <c r="M51" i="11"/>
  <c r="M139" i="10"/>
  <c r="M271" i="7"/>
  <c r="M172" i="12"/>
  <c r="M73" i="2"/>
  <c r="M117" i="2"/>
  <c r="M161" i="8"/>
  <c r="M326" i="15"/>
  <c r="M106" i="14"/>
  <c r="M150" i="14"/>
  <c r="M238" i="11"/>
  <c r="M238" i="13"/>
  <c r="M326" i="8"/>
  <c r="M194" i="8"/>
  <c r="M238" i="12"/>
  <c r="M51" i="14"/>
  <c r="M249" i="14"/>
  <c r="M260" i="8"/>
  <c r="M315" i="7"/>
  <c r="M183" i="8"/>
  <c r="M183" i="14"/>
  <c r="M183" i="11"/>
  <c r="M40" i="13"/>
  <c r="M51" i="13"/>
  <c r="M326" i="16"/>
  <c r="M51" i="16"/>
  <c r="M84" i="16"/>
  <c r="M205" i="2"/>
  <c r="M62" i="16"/>
  <c r="M172" i="14"/>
  <c r="M84" i="10"/>
  <c r="M40" i="16"/>
  <c r="M40" i="11"/>
  <c r="M117" i="13"/>
  <c r="M73" i="12"/>
  <c r="M62" i="10"/>
  <c r="M293" i="9"/>
  <c r="M29" i="16"/>
  <c r="M271" i="9"/>
  <c r="M249" i="11"/>
  <c r="M51" i="7"/>
  <c r="M106" i="11"/>
  <c r="M51" i="9"/>
  <c r="M337" i="10"/>
  <c r="M205" i="14"/>
  <c r="M337" i="12"/>
  <c r="M15" i="14"/>
  <c r="M260" i="6"/>
  <c r="M271" i="14"/>
  <c r="M128" i="15"/>
  <c r="M227" i="11"/>
  <c r="M95" i="6"/>
  <c r="M249" i="6"/>
  <c r="M40" i="8"/>
  <c r="M106" i="16"/>
  <c r="M304" i="11"/>
  <c r="M227" i="8"/>
  <c r="M227" i="9"/>
  <c r="M260" i="12"/>
  <c r="M293" i="8"/>
  <c r="M238" i="2"/>
  <c r="M194" i="10"/>
  <c r="M29" i="10"/>
  <c r="M282" i="2"/>
  <c r="M271" i="10"/>
  <c r="M238" i="6"/>
  <c r="M40" i="6"/>
  <c r="M216" i="12"/>
  <c r="M106" i="12"/>
  <c r="M161" i="11"/>
  <c r="M117" i="12"/>
  <c r="M216" i="7"/>
  <c r="M293" i="10"/>
  <c r="M161" i="13"/>
  <c r="M117" i="11"/>
  <c r="M29" i="9"/>
  <c r="M62" i="8"/>
  <c r="M238" i="9"/>
  <c r="M128" i="8"/>
  <c r="M183" i="16"/>
  <c r="M337" i="8"/>
  <c r="M106" i="2"/>
  <c r="M40" i="2"/>
  <c r="M249" i="2"/>
  <c r="M106" i="6"/>
  <c r="M326" i="7"/>
  <c r="M337" i="2"/>
  <c r="M348" i="15"/>
  <c r="M17" i="14"/>
  <c r="M326" i="6"/>
  <c r="M139" i="13"/>
  <c r="M260" i="9"/>
  <c r="M95" i="16"/>
  <c r="M249" i="9"/>
  <c r="M29" i="12"/>
  <c r="M95" i="15"/>
  <c r="M238" i="8"/>
  <c r="M73" i="15"/>
  <c r="M194" i="7"/>
  <c r="M271" i="13"/>
  <c r="M282" i="13"/>
  <c r="M315" i="11"/>
  <c r="M260" i="10"/>
  <c r="M161" i="15"/>
  <c r="M51" i="10"/>
  <c r="M271" i="6"/>
  <c r="M172" i="10"/>
  <c r="M337" i="9"/>
  <c r="R8" i="10"/>
  <c r="N8" i="10" s="1"/>
  <c r="H8" i="10"/>
  <c r="AA8" i="10" s="1"/>
  <c r="M73" i="7"/>
  <c r="M172" i="16"/>
  <c r="M95" i="14"/>
  <c r="M62" i="9"/>
  <c r="M326" i="14"/>
  <c r="M62" i="11"/>
  <c r="M161" i="6"/>
  <c r="M304" i="6"/>
  <c r="M117" i="6"/>
  <c r="M205" i="10"/>
  <c r="M337" i="6"/>
  <c r="M150" i="6"/>
  <c r="M249" i="7"/>
  <c r="M194" i="13"/>
  <c r="M51" i="8"/>
  <c r="M183" i="7"/>
  <c r="M128" i="14"/>
  <c r="M282" i="11"/>
  <c r="R8" i="9"/>
  <c r="N8" i="9" s="1"/>
  <c r="H8" i="9"/>
  <c r="AA8" i="9" s="1"/>
  <c r="M216" i="6"/>
  <c r="M326" i="13"/>
  <c r="M128" i="11"/>
  <c r="M95" i="2"/>
  <c r="M293" i="6"/>
  <c r="M95" i="8"/>
  <c r="M282" i="6"/>
  <c r="M238" i="14"/>
  <c r="M29" i="7"/>
  <c r="M326" i="11"/>
  <c r="M51" i="2"/>
  <c r="M337" i="13"/>
  <c r="M161" i="2"/>
  <c r="M150" i="13"/>
  <c r="M271" i="12"/>
  <c r="M337" i="16"/>
  <c r="M216" i="15"/>
  <c r="M172" i="11"/>
  <c r="M249" i="8"/>
  <c r="M40" i="14"/>
  <c r="M139" i="8"/>
  <c r="M315" i="2"/>
  <c r="M139" i="9"/>
  <c r="M128" i="2"/>
  <c r="M117" i="9"/>
  <c r="M304" i="16"/>
  <c r="M194" i="16"/>
  <c r="M227" i="12"/>
  <c r="M106" i="8"/>
  <c r="M84" i="2"/>
  <c r="M326" i="10"/>
  <c r="M40" i="10"/>
  <c r="M128" i="10"/>
  <c r="M84" i="13"/>
  <c r="M282" i="12"/>
  <c r="M117" i="16"/>
  <c r="M128" i="6"/>
  <c r="M194" i="14"/>
  <c r="M216" i="13"/>
  <c r="M150" i="9"/>
  <c r="M238" i="10"/>
  <c r="M40" i="12"/>
  <c r="M95" i="11"/>
  <c r="M249" i="10"/>
  <c r="M73" i="11"/>
  <c r="M304" i="14"/>
  <c r="M161" i="10"/>
  <c r="M315" i="16"/>
  <c r="M216" i="9"/>
  <c r="M161" i="14"/>
  <c r="M84" i="7"/>
  <c r="M227" i="14"/>
  <c r="M260" i="11"/>
  <c r="M282" i="8"/>
  <c r="C29" i="15"/>
  <c r="B40" i="15"/>
  <c r="A29" i="15"/>
  <c r="M13" i="14"/>
  <c r="M282" i="7"/>
  <c r="M128" i="12"/>
  <c r="M84" i="6"/>
  <c r="M282" i="10"/>
  <c r="M117" i="14"/>
  <c r="M227" i="10"/>
  <c r="M194" i="11"/>
  <c r="M84" i="8"/>
  <c r="M205" i="11"/>
  <c r="M106" i="9"/>
  <c r="B40" i="16"/>
  <c r="A29" i="16"/>
  <c r="C29" i="16"/>
  <c r="M51" i="6"/>
  <c r="M315" i="6"/>
  <c r="M161" i="12"/>
  <c r="M183" i="12"/>
  <c r="M293" i="11"/>
  <c r="M29" i="6"/>
  <c r="M183" i="15"/>
  <c r="M260" i="16"/>
  <c r="M227" i="13"/>
  <c r="M282" i="9"/>
  <c r="M84" i="14"/>
  <c r="M293" i="16"/>
  <c r="M326" i="12"/>
  <c r="M227" i="6"/>
  <c r="M62" i="12"/>
  <c r="M128" i="13"/>
  <c r="M150" i="12"/>
  <c r="M117" i="15"/>
  <c r="M128" i="7"/>
  <c r="M315" i="12"/>
  <c r="M139" i="16"/>
  <c r="M205" i="7"/>
  <c r="M337" i="7"/>
  <c r="M73" i="14"/>
  <c r="M271" i="11"/>
  <c r="M139" i="12"/>
  <c r="R10" i="9"/>
  <c r="N10" i="9" s="1"/>
  <c r="N9" i="9"/>
  <c r="R10" i="12"/>
  <c r="N10" i="12" s="1"/>
  <c r="N9" i="12"/>
  <c r="Q18" i="11"/>
  <c r="M12" i="14"/>
  <c r="R10" i="10"/>
  <c r="N10" i="10" s="1"/>
  <c r="R11" i="12"/>
  <c r="N11" i="12" s="1"/>
  <c r="R11" i="9"/>
  <c r="N11" i="9" s="1"/>
  <c r="Q18" i="7"/>
  <c r="R11" i="8"/>
  <c r="N11" i="8" s="1"/>
  <c r="R11" i="10"/>
  <c r="N11" i="10" s="1"/>
  <c r="R9" i="7"/>
  <c r="N9" i="7" s="1"/>
  <c r="R9" i="11"/>
  <c r="N9" i="11" s="1"/>
  <c r="R9" i="6"/>
  <c r="N9" i="6" s="1"/>
  <c r="Q18" i="8"/>
  <c r="Q18" i="16"/>
  <c r="R8" i="2"/>
  <c r="N8" i="2" s="1"/>
  <c r="Q18" i="2"/>
  <c r="R9" i="15"/>
  <c r="N9" i="15" s="1"/>
  <c r="R9" i="13"/>
  <c r="N9" i="13" s="1"/>
  <c r="H15" i="14"/>
  <c r="M10" i="14"/>
  <c r="M9" i="14"/>
  <c r="M11" i="14"/>
  <c r="H13" i="14"/>
  <c r="V9" i="14"/>
  <c r="L16" i="1"/>
  <c r="L15" i="1"/>
  <c r="F15" i="1"/>
  <c r="X35" i="19" a="1"/>
  <c r="X65" i="19" a="1"/>
  <c r="P40" i="15" l="1"/>
  <c r="P40" i="16"/>
  <c r="X35" i="19"/>
  <c r="Y35" i="19" s="1"/>
  <c r="X65" i="19"/>
  <c r="Y65" i="19" s="1"/>
  <c r="A40" i="16"/>
  <c r="B51" i="16"/>
  <c r="C40" i="16"/>
  <c r="A40" i="15"/>
  <c r="C40" i="15"/>
  <c r="B51" i="15"/>
  <c r="R10" i="15"/>
  <c r="R12" i="9"/>
  <c r="R12" i="10"/>
  <c r="N12" i="10" s="1"/>
  <c r="R10" i="6"/>
  <c r="N10" i="6" s="1"/>
  <c r="R10" i="11"/>
  <c r="N10" i="11" s="1"/>
  <c r="R10" i="7"/>
  <c r="N10" i="7" s="1"/>
  <c r="R12" i="12"/>
  <c r="R10" i="16"/>
  <c r="N10" i="16" s="1"/>
  <c r="R9" i="2"/>
  <c r="N9" i="2" s="1"/>
  <c r="R12" i="8"/>
  <c r="N12" i="8" s="1"/>
  <c r="X66" i="19" a="1"/>
  <c r="X36" i="19" a="1"/>
  <c r="O51" i="15" l="1"/>
  <c r="P51" i="15"/>
  <c r="P51" i="16"/>
  <c r="X36" i="19"/>
  <c r="Y36" i="19" s="1"/>
  <c r="X66" i="19"/>
  <c r="Y66" i="19" s="1"/>
  <c r="G350" i="14"/>
  <c r="A51" i="15"/>
  <c r="C51" i="15"/>
  <c r="B62" i="15"/>
  <c r="B62" i="16"/>
  <c r="P62" i="16" s="1"/>
  <c r="C51" i="16"/>
  <c r="A51" i="16"/>
  <c r="N12" i="12"/>
  <c r="N18" i="12" s="1"/>
  <c r="N12" i="9"/>
  <c r="N18" i="9" s="1"/>
  <c r="R11" i="15"/>
  <c r="N11" i="15" s="1"/>
  <c r="N10" i="15"/>
  <c r="R12" i="15"/>
  <c r="N18" i="10"/>
  <c r="R11" i="11"/>
  <c r="N11" i="11" s="1"/>
  <c r="R11" i="6"/>
  <c r="N11" i="6" s="1"/>
  <c r="N18" i="8"/>
  <c r="R11" i="16"/>
  <c r="N11" i="16" s="1"/>
  <c r="I351" i="14"/>
  <c r="X67" i="19" a="1"/>
  <c r="X37" i="19" a="1"/>
  <c r="P62" i="15" l="1"/>
  <c r="X67" i="19"/>
  <c r="Y67" i="19" s="1"/>
  <c r="X37" i="19"/>
  <c r="Y37" i="19" s="1"/>
  <c r="V8" i="9"/>
  <c r="V10" i="9"/>
  <c r="V11" i="9" s="1"/>
  <c r="V12" i="9" s="1"/>
  <c r="H18" i="9" s="1"/>
  <c r="A62" i="16"/>
  <c r="C62" i="16"/>
  <c r="B73" i="16"/>
  <c r="A62" i="15"/>
  <c r="C62" i="15"/>
  <c r="B73" i="15"/>
  <c r="V8" i="12"/>
  <c r="V10" i="12"/>
  <c r="V11" i="12" s="1"/>
  <c r="V12" i="12" s="1"/>
  <c r="H18" i="12" s="1"/>
  <c r="N12" i="15"/>
  <c r="N18" i="15" s="1"/>
  <c r="R12" i="6"/>
  <c r="R12" i="16"/>
  <c r="R10" i="2"/>
  <c r="N10" i="2" s="1"/>
  <c r="R12" i="11"/>
  <c r="N12" i="11" s="1"/>
  <c r="V10" i="8"/>
  <c r="V8" i="8"/>
  <c r="R11" i="7"/>
  <c r="N11" i="7" s="1"/>
  <c r="V10" i="10"/>
  <c r="V8" i="10"/>
  <c r="N88" i="1"/>
  <c r="N87" i="1"/>
  <c r="X38" i="19" a="1"/>
  <c r="V214" i="19" a="1"/>
  <c r="V306" i="19" a="1"/>
  <c r="X68" i="19" a="1"/>
  <c r="R21" i="1"/>
  <c r="P73" i="15" l="1"/>
  <c r="O73" i="16"/>
  <c r="P73" i="16"/>
  <c r="X68" i="19"/>
  <c r="Y68" i="19" s="1"/>
  <c r="X38" i="19"/>
  <c r="Y38" i="19" s="1"/>
  <c r="V214" i="19"/>
  <c r="V306" i="19"/>
  <c r="B84" i="15"/>
  <c r="P84" i="15" s="1"/>
  <c r="A73" i="15"/>
  <c r="C73" i="15"/>
  <c r="B84" i="16"/>
  <c r="C73" i="16"/>
  <c r="A73" i="16"/>
  <c r="V10" i="15"/>
  <c r="V11" i="15" s="1"/>
  <c r="V12" i="15" s="1"/>
  <c r="H18" i="15" s="1"/>
  <c r="V8" i="15"/>
  <c r="N12" i="16"/>
  <c r="N18" i="16" s="1"/>
  <c r="N12" i="6"/>
  <c r="N18" i="6" s="1"/>
  <c r="V8" i="6" s="1"/>
  <c r="M18" i="9"/>
  <c r="M18" i="12"/>
  <c r="R12" i="7"/>
  <c r="N18" i="11"/>
  <c r="R11" i="2"/>
  <c r="N11" i="2" s="1"/>
  <c r="V11" i="10"/>
  <c r="V12" i="10" s="1"/>
  <c r="H18" i="10" s="1"/>
  <c r="V11" i="8"/>
  <c r="V12" i="8" s="1"/>
  <c r="H18" i="8" s="1"/>
  <c r="F5" i="13"/>
  <c r="E18" i="13" s="1"/>
  <c r="F5" i="12"/>
  <c r="E18" i="12" s="1"/>
  <c r="F5" i="11"/>
  <c r="E18" i="11" s="1"/>
  <c r="F5" i="10"/>
  <c r="E18" i="10" s="1"/>
  <c r="F5" i="9"/>
  <c r="E18" i="9" s="1"/>
  <c r="F5" i="8"/>
  <c r="E18" i="8" s="1"/>
  <c r="F5" i="7"/>
  <c r="E18" i="7" s="1"/>
  <c r="F5" i="6"/>
  <c r="E18" i="6" s="1"/>
  <c r="F5" i="2"/>
  <c r="E18" i="2" s="1"/>
  <c r="F5" i="16"/>
  <c r="E18" i="16" s="1"/>
  <c r="F5" i="15"/>
  <c r="E18" i="15" s="1"/>
  <c r="V184" i="19" a="1"/>
  <c r="V33" i="19" a="1"/>
  <c r="X39" i="19" a="1"/>
  <c r="R15" i="1"/>
  <c r="X69" i="19" a="1"/>
  <c r="V245" i="19" a="1"/>
  <c r="P84" i="16" l="1"/>
  <c r="X69" i="19"/>
  <c r="Y69" i="19" s="1"/>
  <c r="X39" i="19"/>
  <c r="Y39" i="19" s="1"/>
  <c r="V245" i="19"/>
  <c r="V33" i="19"/>
  <c r="V184" i="19"/>
  <c r="A84" i="16"/>
  <c r="C84" i="16"/>
  <c r="B95" i="16"/>
  <c r="B95" i="15"/>
  <c r="C84" i="15"/>
  <c r="A84" i="15"/>
  <c r="V10" i="6"/>
  <c r="V11" i="6" s="1"/>
  <c r="V12" i="6" s="1"/>
  <c r="H18" i="6" s="1"/>
  <c r="V8" i="16"/>
  <c r="V10" i="16"/>
  <c r="V11" i="16" s="1"/>
  <c r="V12" i="16" s="1"/>
  <c r="H18" i="16" s="1"/>
  <c r="N12" i="7"/>
  <c r="N18" i="7" s="1"/>
  <c r="M18" i="15"/>
  <c r="R12" i="2"/>
  <c r="V10" i="11"/>
  <c r="V8" i="11"/>
  <c r="M18" i="10"/>
  <c r="M18" i="8"/>
  <c r="E29" i="14"/>
  <c r="X40" i="19" a="1"/>
  <c r="V125" i="19" a="1"/>
  <c r="X70" i="19" a="1"/>
  <c r="R16" i="1"/>
  <c r="V63" i="19" a="1"/>
  <c r="O95" i="15" l="1"/>
  <c r="P95" i="15"/>
  <c r="P95" i="16"/>
  <c r="X40" i="19"/>
  <c r="Y40" i="19" s="1"/>
  <c r="X70" i="19"/>
  <c r="Y70" i="19" s="1"/>
  <c r="V125" i="19"/>
  <c r="V63" i="19"/>
  <c r="A95" i="15"/>
  <c r="C95" i="15"/>
  <c r="B106" i="15"/>
  <c r="B106" i="16"/>
  <c r="C95" i="16"/>
  <c r="A95" i="16"/>
  <c r="V8" i="7"/>
  <c r="V10" i="7"/>
  <c r="V11" i="7" s="1"/>
  <c r="V12" i="7" s="1"/>
  <c r="H18" i="7" s="1"/>
  <c r="N12" i="2"/>
  <c r="N18" i="2" s="1"/>
  <c r="M18" i="16"/>
  <c r="M18" i="6"/>
  <c r="V11" i="11"/>
  <c r="V12" i="11" s="1"/>
  <c r="H18" i="11" s="1"/>
  <c r="V153" i="19" a="1"/>
  <c r="V275" i="19" a="1"/>
  <c r="X71" i="19" a="1"/>
  <c r="X41" i="19" a="1"/>
  <c r="O106" i="16" l="1"/>
  <c r="P106" i="16"/>
  <c r="P106" i="15"/>
  <c r="X71" i="19"/>
  <c r="Y71" i="19" s="1"/>
  <c r="X41" i="19"/>
  <c r="Y41" i="19" s="1"/>
  <c r="V275" i="19"/>
  <c r="V153" i="19"/>
  <c r="A106" i="16"/>
  <c r="B117" i="16"/>
  <c r="C106" i="16"/>
  <c r="B117" i="15"/>
  <c r="A106" i="15"/>
  <c r="C106" i="15"/>
  <c r="V8" i="2"/>
  <c r="V10" i="2"/>
  <c r="V11" i="2" s="1"/>
  <c r="V12" i="2" s="1"/>
  <c r="H18" i="2" s="1"/>
  <c r="M18" i="7"/>
  <c r="M18" i="11"/>
  <c r="S8" i="14"/>
  <c r="H22" i="1"/>
  <c r="H21" i="1"/>
  <c r="H20" i="1"/>
  <c r="H19" i="1"/>
  <c r="X42" i="19" a="1"/>
  <c r="V94" i="19" a="1"/>
  <c r="X72" i="19" a="1"/>
  <c r="P117" i="15" l="1"/>
  <c r="P117" i="16"/>
  <c r="X42" i="19"/>
  <c r="Y42" i="19" s="1"/>
  <c r="X72" i="19"/>
  <c r="Y72" i="19" s="1"/>
  <c r="V94" i="19"/>
  <c r="A117" i="15"/>
  <c r="C117" i="15"/>
  <c r="B128" i="15"/>
  <c r="C117" i="16"/>
  <c r="A117" i="16"/>
  <c r="B128" i="16"/>
  <c r="M18" i="2"/>
  <c r="H16" i="14"/>
  <c r="H17" i="14"/>
  <c r="X73" i="19" a="1"/>
  <c r="X43" i="19" a="1"/>
  <c r="O128" i="15" l="1"/>
  <c r="P128" i="15"/>
  <c r="P128" i="16"/>
  <c r="X73" i="19"/>
  <c r="Y73" i="19" s="1"/>
  <c r="X43" i="19"/>
  <c r="Y43" i="19" s="1"/>
  <c r="B139" i="15"/>
  <c r="C128" i="15"/>
  <c r="A128" i="15"/>
  <c r="A128" i="16"/>
  <c r="B139" i="16"/>
  <c r="P139" i="16" s="1"/>
  <c r="C128" i="16"/>
  <c r="X44" i="19" a="1"/>
  <c r="X74" i="19" a="1"/>
  <c r="P139" i="15" l="1"/>
  <c r="X74" i="19"/>
  <c r="Y74" i="19" s="1"/>
  <c r="X44" i="19"/>
  <c r="Y44" i="19" s="1"/>
  <c r="A139" i="15"/>
  <c r="B150" i="15"/>
  <c r="C139" i="15"/>
  <c r="B150" i="16"/>
  <c r="A139" i="16"/>
  <c r="C139" i="16"/>
  <c r="H357" i="15"/>
  <c r="H357" i="16"/>
  <c r="H357" i="2"/>
  <c r="H357" i="6"/>
  <c r="H357" i="7"/>
  <c r="H357" i="8"/>
  <c r="H357" i="9"/>
  <c r="H357" i="10"/>
  <c r="H357" i="11"/>
  <c r="H357" i="12"/>
  <c r="H357" i="13"/>
  <c r="H357" i="14"/>
  <c r="X45" i="19" a="1"/>
  <c r="X75" i="19" a="1"/>
  <c r="P150" i="15" l="1"/>
  <c r="O150" i="16"/>
  <c r="P150" i="16"/>
  <c r="X45" i="19"/>
  <c r="Y45" i="19" s="1"/>
  <c r="X75" i="19"/>
  <c r="Y75" i="19" s="1"/>
  <c r="C150" i="15"/>
  <c r="B161" i="15"/>
  <c r="P161" i="15" s="1"/>
  <c r="A150" i="15"/>
  <c r="A150" i="16"/>
  <c r="B161" i="16"/>
  <c r="C150" i="16"/>
  <c r="K352" i="14"/>
  <c r="I351" i="15"/>
  <c r="I351" i="16"/>
  <c r="H14" i="1"/>
  <c r="H13" i="1"/>
  <c r="H12" i="1"/>
  <c r="H11" i="1"/>
  <c r="H3" i="1"/>
  <c r="F38" i="1"/>
  <c r="F39" i="1"/>
  <c r="F40" i="1"/>
  <c r="F41" i="1"/>
  <c r="F42" i="1"/>
  <c r="D27" i="1"/>
  <c r="D22" i="1"/>
  <c r="D21" i="1"/>
  <c r="D20" i="1"/>
  <c r="B3" i="16"/>
  <c r="B3" i="15"/>
  <c r="B3" i="14"/>
  <c r="B3" i="13"/>
  <c r="B3" i="12"/>
  <c r="B3" i="11"/>
  <c r="B3" i="10"/>
  <c r="B3" i="9"/>
  <c r="M10" i="1"/>
  <c r="B3" i="8"/>
  <c r="B3" i="7"/>
  <c r="B3" i="6"/>
  <c r="D18" i="1"/>
  <c r="D19" i="1"/>
  <c r="F33" i="1"/>
  <c r="G44" i="1"/>
  <c r="G45" i="1"/>
  <c r="G46" i="1"/>
  <c r="G77" i="1"/>
  <c r="G78" i="1"/>
  <c r="G80" i="1"/>
  <c r="B3" i="2"/>
  <c r="G79" i="1"/>
  <c r="X76" i="19" a="1"/>
  <c r="X46" i="19" a="1"/>
  <c r="D18" i="15" a="1"/>
  <c r="P161" i="16" l="1"/>
  <c r="X46" i="19"/>
  <c r="Y46" i="19" s="1"/>
  <c r="X76" i="19"/>
  <c r="Y76" i="19" s="1"/>
  <c r="D18" i="15"/>
  <c r="K18" i="15" s="1" a="1"/>
  <c r="K18" i="15" s="1"/>
  <c r="L23" i="1"/>
  <c r="L18" i="1"/>
  <c r="L22" i="1"/>
  <c r="L25" i="1"/>
  <c r="L20" i="1"/>
  <c r="L17" i="1"/>
  <c r="L24" i="1"/>
  <c r="L19" i="1"/>
  <c r="B8" i="6"/>
  <c r="B19" i="6" s="1"/>
  <c r="B30" i="6" s="1"/>
  <c r="B41" i="6" s="1"/>
  <c r="B52" i="6" s="1"/>
  <c r="B63" i="6" s="1"/>
  <c r="B74" i="6" s="1"/>
  <c r="B85" i="6" s="1"/>
  <c r="B96" i="6" s="1"/>
  <c r="B107" i="6" s="1"/>
  <c r="B118" i="6" s="1"/>
  <c r="B129" i="6" s="1"/>
  <c r="B140" i="6" s="1"/>
  <c r="B151" i="6" s="1"/>
  <c r="B162" i="6" s="1"/>
  <c r="B173" i="6" s="1"/>
  <c r="B184" i="6" s="1"/>
  <c r="B195" i="6" s="1"/>
  <c r="B206" i="6" s="1"/>
  <c r="B217" i="6" s="1"/>
  <c r="B228" i="6" s="1"/>
  <c r="B239" i="6" s="1"/>
  <c r="B250" i="6" s="1"/>
  <c r="B261" i="6" s="1"/>
  <c r="B272" i="6" s="1"/>
  <c r="B283" i="6" s="1"/>
  <c r="B294" i="6" s="1"/>
  <c r="B305" i="6" s="1"/>
  <c r="B316" i="6" s="1"/>
  <c r="B327" i="6" s="1"/>
  <c r="B338" i="6" s="1"/>
  <c r="B12" i="6"/>
  <c r="B23" i="6" s="1"/>
  <c r="B34" i="6" s="1"/>
  <c r="B45" i="6" s="1"/>
  <c r="B56" i="6" s="1"/>
  <c r="B67" i="6" s="1"/>
  <c r="B78" i="6" s="1"/>
  <c r="B89" i="6" s="1"/>
  <c r="B100" i="6" s="1"/>
  <c r="B111" i="6" s="1"/>
  <c r="B122" i="6" s="1"/>
  <c r="B133" i="6" s="1"/>
  <c r="B144" i="6" s="1"/>
  <c r="B155" i="6" s="1"/>
  <c r="B166" i="6" s="1"/>
  <c r="B177" i="6" s="1"/>
  <c r="B188" i="6" s="1"/>
  <c r="B199" i="6" s="1"/>
  <c r="B210" i="6" s="1"/>
  <c r="B221" i="6" s="1"/>
  <c r="B232" i="6" s="1"/>
  <c r="B243" i="6" s="1"/>
  <c r="B254" i="6" s="1"/>
  <c r="B265" i="6" s="1"/>
  <c r="B276" i="6" s="1"/>
  <c r="B287" i="6" s="1"/>
  <c r="B298" i="6" s="1"/>
  <c r="B309" i="6" s="1"/>
  <c r="B320" i="6" s="1"/>
  <c r="B331" i="6" s="1"/>
  <c r="B342" i="6" s="1"/>
  <c r="B16" i="6"/>
  <c r="B27" i="6" s="1"/>
  <c r="B38" i="6" s="1"/>
  <c r="B49" i="6" s="1"/>
  <c r="B60" i="6" s="1"/>
  <c r="B71" i="6" s="1"/>
  <c r="B82" i="6" s="1"/>
  <c r="B93" i="6" s="1"/>
  <c r="B104" i="6" s="1"/>
  <c r="B115" i="6" s="1"/>
  <c r="B126" i="6" s="1"/>
  <c r="B137" i="6" s="1"/>
  <c r="B148" i="6" s="1"/>
  <c r="B159" i="6" s="1"/>
  <c r="B170" i="6" s="1"/>
  <c r="B181" i="6" s="1"/>
  <c r="B192" i="6" s="1"/>
  <c r="B203" i="6" s="1"/>
  <c r="B214" i="6" s="1"/>
  <c r="B225" i="6" s="1"/>
  <c r="B236" i="6" s="1"/>
  <c r="B247" i="6" s="1"/>
  <c r="B258" i="6" s="1"/>
  <c r="B269" i="6" s="1"/>
  <c r="B280" i="6" s="1"/>
  <c r="B291" i="6" s="1"/>
  <c r="B302" i="6" s="1"/>
  <c r="B313" i="6" s="1"/>
  <c r="B324" i="6" s="1"/>
  <c r="B335" i="6" s="1"/>
  <c r="B346" i="6" s="1"/>
  <c r="B10" i="7"/>
  <c r="B21" i="7" s="1"/>
  <c r="B32" i="7" s="1"/>
  <c r="B43" i="7" s="1"/>
  <c r="B54" i="7" s="1"/>
  <c r="B65" i="7" s="1"/>
  <c r="B76" i="7" s="1"/>
  <c r="B87" i="7" s="1"/>
  <c r="B98" i="7" s="1"/>
  <c r="B109" i="7" s="1"/>
  <c r="B120" i="7" s="1"/>
  <c r="B131" i="7" s="1"/>
  <c r="B142" i="7" s="1"/>
  <c r="B153" i="7" s="1"/>
  <c r="B164" i="7" s="1"/>
  <c r="B175" i="7" s="1"/>
  <c r="B186" i="7" s="1"/>
  <c r="B197" i="7" s="1"/>
  <c r="B208" i="7" s="1"/>
  <c r="B219" i="7" s="1"/>
  <c r="B230" i="7" s="1"/>
  <c r="B241" i="7" s="1"/>
  <c r="B252" i="7" s="1"/>
  <c r="B263" i="7" s="1"/>
  <c r="B274" i="7" s="1"/>
  <c r="B285" i="7" s="1"/>
  <c r="B296" i="7" s="1"/>
  <c r="B307" i="7" s="1"/>
  <c r="B318" i="7" s="1"/>
  <c r="B329" i="7" s="1"/>
  <c r="B340" i="7" s="1"/>
  <c r="B14" i="7"/>
  <c r="B25" i="7" s="1"/>
  <c r="B36" i="7" s="1"/>
  <c r="B47" i="7" s="1"/>
  <c r="B58" i="7" s="1"/>
  <c r="B69" i="7" s="1"/>
  <c r="B80" i="7" s="1"/>
  <c r="B91" i="7" s="1"/>
  <c r="B102" i="7" s="1"/>
  <c r="B113" i="7" s="1"/>
  <c r="B124" i="7" s="1"/>
  <c r="B135" i="7" s="1"/>
  <c r="B146" i="7" s="1"/>
  <c r="B157" i="7" s="1"/>
  <c r="B168" i="7" s="1"/>
  <c r="B179" i="7" s="1"/>
  <c r="B190" i="7" s="1"/>
  <c r="B201" i="7" s="1"/>
  <c r="B212" i="7" s="1"/>
  <c r="B223" i="7" s="1"/>
  <c r="B234" i="7" s="1"/>
  <c r="B245" i="7" s="1"/>
  <c r="B256" i="7" s="1"/>
  <c r="B267" i="7" s="1"/>
  <c r="B278" i="7" s="1"/>
  <c r="B289" i="7" s="1"/>
  <c r="B300" i="7" s="1"/>
  <c r="B311" i="7" s="1"/>
  <c r="B322" i="7" s="1"/>
  <c r="B333" i="7" s="1"/>
  <c r="B344" i="7" s="1"/>
  <c r="B8" i="8"/>
  <c r="B19" i="8" s="1"/>
  <c r="B30" i="8" s="1"/>
  <c r="B41" i="8" s="1"/>
  <c r="B52" i="8" s="1"/>
  <c r="B63" i="8" s="1"/>
  <c r="B74" i="8" s="1"/>
  <c r="B85" i="8" s="1"/>
  <c r="B96" i="8" s="1"/>
  <c r="B107" i="8" s="1"/>
  <c r="B118" i="8" s="1"/>
  <c r="B129" i="8" s="1"/>
  <c r="B140" i="8" s="1"/>
  <c r="B151" i="8" s="1"/>
  <c r="B162" i="8" s="1"/>
  <c r="B173" i="8" s="1"/>
  <c r="B184" i="8" s="1"/>
  <c r="B195" i="8" s="1"/>
  <c r="B206" i="8" s="1"/>
  <c r="B217" i="8" s="1"/>
  <c r="B228" i="8" s="1"/>
  <c r="B239" i="8" s="1"/>
  <c r="B250" i="8" s="1"/>
  <c r="B261" i="8" s="1"/>
  <c r="B272" i="8" s="1"/>
  <c r="B283" i="8" s="1"/>
  <c r="B294" i="8" s="1"/>
  <c r="B305" i="8" s="1"/>
  <c r="B316" i="8" s="1"/>
  <c r="B327" i="8" s="1"/>
  <c r="B338" i="8" s="1"/>
  <c r="B12" i="8"/>
  <c r="B23" i="8" s="1"/>
  <c r="B34" i="8" s="1"/>
  <c r="B45" i="8" s="1"/>
  <c r="B56" i="8" s="1"/>
  <c r="B67" i="8" s="1"/>
  <c r="B78" i="8" s="1"/>
  <c r="B89" i="8" s="1"/>
  <c r="B100" i="8" s="1"/>
  <c r="B111" i="8" s="1"/>
  <c r="B122" i="8" s="1"/>
  <c r="B133" i="8" s="1"/>
  <c r="B144" i="8" s="1"/>
  <c r="B155" i="8" s="1"/>
  <c r="B166" i="8" s="1"/>
  <c r="B177" i="8" s="1"/>
  <c r="B188" i="8" s="1"/>
  <c r="B199" i="8" s="1"/>
  <c r="B210" i="8" s="1"/>
  <c r="B221" i="8" s="1"/>
  <c r="B232" i="8" s="1"/>
  <c r="B243" i="8" s="1"/>
  <c r="B254" i="8" s="1"/>
  <c r="B265" i="8" s="1"/>
  <c r="B276" i="8" s="1"/>
  <c r="B287" i="8" s="1"/>
  <c r="B298" i="8" s="1"/>
  <c r="B309" i="8" s="1"/>
  <c r="B320" i="8" s="1"/>
  <c r="B331" i="8" s="1"/>
  <c r="B342" i="8" s="1"/>
  <c r="B16" i="8"/>
  <c r="B27" i="8" s="1"/>
  <c r="B38" i="8" s="1"/>
  <c r="B49" i="8" s="1"/>
  <c r="B60" i="8" s="1"/>
  <c r="B71" i="8" s="1"/>
  <c r="B82" i="8" s="1"/>
  <c r="B93" i="8" s="1"/>
  <c r="B104" i="8" s="1"/>
  <c r="B115" i="8" s="1"/>
  <c r="B126" i="8" s="1"/>
  <c r="B137" i="8" s="1"/>
  <c r="B148" i="8" s="1"/>
  <c r="B159" i="8" s="1"/>
  <c r="B170" i="8" s="1"/>
  <c r="B181" i="8" s="1"/>
  <c r="B192" i="8" s="1"/>
  <c r="B203" i="8" s="1"/>
  <c r="B214" i="8" s="1"/>
  <c r="B225" i="8" s="1"/>
  <c r="B236" i="8" s="1"/>
  <c r="B247" i="8" s="1"/>
  <c r="B258" i="8" s="1"/>
  <c r="B269" i="8" s="1"/>
  <c r="B280" i="8" s="1"/>
  <c r="B291" i="8" s="1"/>
  <c r="B302" i="8" s="1"/>
  <c r="B313" i="8" s="1"/>
  <c r="B324" i="8" s="1"/>
  <c r="B335" i="8" s="1"/>
  <c r="B346" i="8" s="1"/>
  <c r="B10" i="9"/>
  <c r="B21" i="9" s="1"/>
  <c r="B32" i="9" s="1"/>
  <c r="B43" i="9" s="1"/>
  <c r="B54" i="9" s="1"/>
  <c r="B65" i="9" s="1"/>
  <c r="B76" i="9" s="1"/>
  <c r="B87" i="9" s="1"/>
  <c r="B98" i="9" s="1"/>
  <c r="B109" i="9" s="1"/>
  <c r="B120" i="9" s="1"/>
  <c r="B131" i="9" s="1"/>
  <c r="B142" i="9" s="1"/>
  <c r="B153" i="9" s="1"/>
  <c r="B164" i="9" s="1"/>
  <c r="B175" i="9" s="1"/>
  <c r="B186" i="9" s="1"/>
  <c r="B197" i="9" s="1"/>
  <c r="B208" i="9" s="1"/>
  <c r="B219" i="9" s="1"/>
  <c r="B230" i="9" s="1"/>
  <c r="B241" i="9" s="1"/>
  <c r="B252" i="9" s="1"/>
  <c r="B263" i="9" s="1"/>
  <c r="B274" i="9" s="1"/>
  <c r="B285" i="9" s="1"/>
  <c r="B296" i="9" s="1"/>
  <c r="B307" i="9" s="1"/>
  <c r="B318" i="9" s="1"/>
  <c r="B329" i="9" s="1"/>
  <c r="B340" i="9" s="1"/>
  <c r="B14" i="9"/>
  <c r="B25" i="9" s="1"/>
  <c r="B36" i="9" s="1"/>
  <c r="B47" i="9" s="1"/>
  <c r="B58" i="9" s="1"/>
  <c r="B69" i="9" s="1"/>
  <c r="B80" i="9" s="1"/>
  <c r="B91" i="9" s="1"/>
  <c r="B102" i="9" s="1"/>
  <c r="B113" i="9" s="1"/>
  <c r="B124" i="9" s="1"/>
  <c r="B135" i="9" s="1"/>
  <c r="B146" i="9" s="1"/>
  <c r="B157" i="9" s="1"/>
  <c r="B168" i="9" s="1"/>
  <c r="B179" i="9" s="1"/>
  <c r="B190" i="9" s="1"/>
  <c r="B201" i="9" s="1"/>
  <c r="B212" i="9" s="1"/>
  <c r="B223" i="9" s="1"/>
  <c r="B234" i="9" s="1"/>
  <c r="B245" i="9" s="1"/>
  <c r="B256" i="9" s="1"/>
  <c r="B267" i="9" s="1"/>
  <c r="B278" i="9" s="1"/>
  <c r="B289" i="9" s="1"/>
  <c r="B300" i="9" s="1"/>
  <c r="B311" i="9" s="1"/>
  <c r="B322" i="9" s="1"/>
  <c r="B333" i="9" s="1"/>
  <c r="B344" i="9" s="1"/>
  <c r="B8" i="10"/>
  <c r="B19" i="10" s="1"/>
  <c r="B30" i="10" s="1"/>
  <c r="B41" i="10" s="1"/>
  <c r="B52" i="10" s="1"/>
  <c r="B63" i="10" s="1"/>
  <c r="B74" i="10" s="1"/>
  <c r="B85" i="10" s="1"/>
  <c r="B96" i="10" s="1"/>
  <c r="B107" i="10" s="1"/>
  <c r="B118" i="10" s="1"/>
  <c r="B129" i="10" s="1"/>
  <c r="B140" i="10" s="1"/>
  <c r="B151" i="10" s="1"/>
  <c r="B162" i="10" s="1"/>
  <c r="B173" i="10" s="1"/>
  <c r="B184" i="10" s="1"/>
  <c r="B195" i="10" s="1"/>
  <c r="B206" i="10" s="1"/>
  <c r="B217" i="10" s="1"/>
  <c r="B228" i="10" s="1"/>
  <c r="B239" i="10" s="1"/>
  <c r="B250" i="10" s="1"/>
  <c r="B261" i="10" s="1"/>
  <c r="B272" i="10" s="1"/>
  <c r="B283" i="10" s="1"/>
  <c r="B294" i="10" s="1"/>
  <c r="B305" i="10" s="1"/>
  <c r="B316" i="10" s="1"/>
  <c r="B327" i="10" s="1"/>
  <c r="B338" i="10" s="1"/>
  <c r="B12" i="10"/>
  <c r="B23" i="10" s="1"/>
  <c r="B34" i="10" s="1"/>
  <c r="B45" i="10" s="1"/>
  <c r="B56" i="10" s="1"/>
  <c r="B67" i="10" s="1"/>
  <c r="B78" i="10" s="1"/>
  <c r="B89" i="10" s="1"/>
  <c r="B100" i="10" s="1"/>
  <c r="B111" i="10" s="1"/>
  <c r="B122" i="10" s="1"/>
  <c r="B133" i="10" s="1"/>
  <c r="B144" i="10" s="1"/>
  <c r="B155" i="10" s="1"/>
  <c r="B166" i="10" s="1"/>
  <c r="B177" i="10" s="1"/>
  <c r="B188" i="10" s="1"/>
  <c r="B199" i="10" s="1"/>
  <c r="B210" i="10" s="1"/>
  <c r="B221" i="10" s="1"/>
  <c r="B232" i="10" s="1"/>
  <c r="B243" i="10" s="1"/>
  <c r="B254" i="10" s="1"/>
  <c r="B265" i="10" s="1"/>
  <c r="B276" i="10" s="1"/>
  <c r="B287" i="10" s="1"/>
  <c r="B298" i="10" s="1"/>
  <c r="B309" i="10" s="1"/>
  <c r="B320" i="10" s="1"/>
  <c r="B331" i="10" s="1"/>
  <c r="B342" i="10" s="1"/>
  <c r="B16" i="10"/>
  <c r="B27" i="10" s="1"/>
  <c r="B38" i="10" s="1"/>
  <c r="B49" i="10" s="1"/>
  <c r="B60" i="10" s="1"/>
  <c r="B71" i="10" s="1"/>
  <c r="B82" i="10" s="1"/>
  <c r="B93" i="10" s="1"/>
  <c r="B104" i="10" s="1"/>
  <c r="B115" i="10" s="1"/>
  <c r="B126" i="10" s="1"/>
  <c r="B137" i="10" s="1"/>
  <c r="B148" i="10" s="1"/>
  <c r="B159" i="10" s="1"/>
  <c r="B170" i="10" s="1"/>
  <c r="B181" i="10" s="1"/>
  <c r="B192" i="10" s="1"/>
  <c r="B203" i="10" s="1"/>
  <c r="B214" i="10" s="1"/>
  <c r="B225" i="10" s="1"/>
  <c r="B236" i="10" s="1"/>
  <c r="B247" i="10" s="1"/>
  <c r="B258" i="10" s="1"/>
  <c r="B269" i="10" s="1"/>
  <c r="B280" i="10" s="1"/>
  <c r="B291" i="10" s="1"/>
  <c r="B302" i="10" s="1"/>
  <c r="B313" i="10" s="1"/>
  <c r="B324" i="10" s="1"/>
  <c r="B335" i="10" s="1"/>
  <c r="B346" i="10" s="1"/>
  <c r="B10" i="11"/>
  <c r="B21" i="11" s="1"/>
  <c r="B32" i="11" s="1"/>
  <c r="B43" i="11" s="1"/>
  <c r="B54" i="11" s="1"/>
  <c r="B65" i="11" s="1"/>
  <c r="B76" i="11" s="1"/>
  <c r="B87" i="11" s="1"/>
  <c r="B98" i="11" s="1"/>
  <c r="B109" i="11" s="1"/>
  <c r="B120" i="11" s="1"/>
  <c r="B131" i="11" s="1"/>
  <c r="B142" i="11" s="1"/>
  <c r="B153" i="11" s="1"/>
  <c r="B164" i="11" s="1"/>
  <c r="B175" i="11" s="1"/>
  <c r="B186" i="11" s="1"/>
  <c r="B197" i="11" s="1"/>
  <c r="B208" i="11" s="1"/>
  <c r="B219" i="11" s="1"/>
  <c r="B230" i="11" s="1"/>
  <c r="B241" i="11" s="1"/>
  <c r="B252" i="11" s="1"/>
  <c r="B263" i="11" s="1"/>
  <c r="B274" i="11" s="1"/>
  <c r="B285" i="11" s="1"/>
  <c r="B296" i="11" s="1"/>
  <c r="B307" i="11" s="1"/>
  <c r="B318" i="11" s="1"/>
  <c r="B329" i="11" s="1"/>
  <c r="B340" i="11" s="1"/>
  <c r="B14" i="11"/>
  <c r="B25" i="11" s="1"/>
  <c r="B36" i="11" s="1"/>
  <c r="B47" i="11" s="1"/>
  <c r="B58" i="11" s="1"/>
  <c r="B69" i="11" s="1"/>
  <c r="B80" i="11" s="1"/>
  <c r="B91" i="11" s="1"/>
  <c r="B102" i="11" s="1"/>
  <c r="B113" i="11" s="1"/>
  <c r="B124" i="11" s="1"/>
  <c r="B135" i="11" s="1"/>
  <c r="B146" i="11" s="1"/>
  <c r="B157" i="11" s="1"/>
  <c r="B168" i="11" s="1"/>
  <c r="B179" i="11" s="1"/>
  <c r="B190" i="11" s="1"/>
  <c r="B201" i="11" s="1"/>
  <c r="B212" i="11" s="1"/>
  <c r="B223" i="11" s="1"/>
  <c r="B234" i="11" s="1"/>
  <c r="B245" i="11" s="1"/>
  <c r="B256" i="11" s="1"/>
  <c r="B267" i="11" s="1"/>
  <c r="B278" i="11" s="1"/>
  <c r="B289" i="11" s="1"/>
  <c r="B300" i="11" s="1"/>
  <c r="B311" i="11" s="1"/>
  <c r="B322" i="11" s="1"/>
  <c r="B333" i="11" s="1"/>
  <c r="B344" i="11" s="1"/>
  <c r="B8" i="12"/>
  <c r="B19" i="12" s="1"/>
  <c r="B30" i="12" s="1"/>
  <c r="B41" i="12" s="1"/>
  <c r="B52" i="12" s="1"/>
  <c r="B63" i="12" s="1"/>
  <c r="B74" i="12" s="1"/>
  <c r="B85" i="12" s="1"/>
  <c r="B96" i="12" s="1"/>
  <c r="B107" i="12" s="1"/>
  <c r="B118" i="12" s="1"/>
  <c r="B129" i="12" s="1"/>
  <c r="B140" i="12" s="1"/>
  <c r="B151" i="12" s="1"/>
  <c r="B162" i="12" s="1"/>
  <c r="B173" i="12" s="1"/>
  <c r="B184" i="12" s="1"/>
  <c r="B195" i="12" s="1"/>
  <c r="B206" i="12" s="1"/>
  <c r="B217" i="12" s="1"/>
  <c r="B228" i="12" s="1"/>
  <c r="B239" i="12" s="1"/>
  <c r="B250" i="12" s="1"/>
  <c r="B261" i="12" s="1"/>
  <c r="B272" i="12" s="1"/>
  <c r="B283" i="12" s="1"/>
  <c r="B294" i="12" s="1"/>
  <c r="B305" i="12" s="1"/>
  <c r="B316" i="12" s="1"/>
  <c r="B327" i="12" s="1"/>
  <c r="B338" i="12" s="1"/>
  <c r="B12" i="12"/>
  <c r="B23" i="12" s="1"/>
  <c r="B34" i="12" s="1"/>
  <c r="B45" i="12" s="1"/>
  <c r="B56" i="12" s="1"/>
  <c r="B67" i="12" s="1"/>
  <c r="B78" i="12" s="1"/>
  <c r="B89" i="12" s="1"/>
  <c r="B100" i="12" s="1"/>
  <c r="B111" i="12" s="1"/>
  <c r="B122" i="12" s="1"/>
  <c r="B133" i="12" s="1"/>
  <c r="B144" i="12" s="1"/>
  <c r="B155" i="12" s="1"/>
  <c r="B166" i="12" s="1"/>
  <c r="B177" i="12" s="1"/>
  <c r="B188" i="12" s="1"/>
  <c r="B199" i="12" s="1"/>
  <c r="B210" i="12" s="1"/>
  <c r="B221" i="12" s="1"/>
  <c r="B232" i="12" s="1"/>
  <c r="B243" i="12" s="1"/>
  <c r="B254" i="12" s="1"/>
  <c r="B265" i="12" s="1"/>
  <c r="B276" i="12" s="1"/>
  <c r="B287" i="12" s="1"/>
  <c r="B298" i="12" s="1"/>
  <c r="B309" i="12" s="1"/>
  <c r="B320" i="12" s="1"/>
  <c r="B331" i="12" s="1"/>
  <c r="B342" i="12" s="1"/>
  <c r="B16" i="12"/>
  <c r="B27" i="12" s="1"/>
  <c r="B38" i="12" s="1"/>
  <c r="B49" i="12" s="1"/>
  <c r="B60" i="12" s="1"/>
  <c r="B71" i="12" s="1"/>
  <c r="B82" i="12" s="1"/>
  <c r="B93" i="12" s="1"/>
  <c r="B104" i="12" s="1"/>
  <c r="B115" i="12" s="1"/>
  <c r="B126" i="12" s="1"/>
  <c r="B137" i="12" s="1"/>
  <c r="B148" i="12" s="1"/>
  <c r="B159" i="12" s="1"/>
  <c r="B170" i="12" s="1"/>
  <c r="B181" i="12" s="1"/>
  <c r="B192" i="12" s="1"/>
  <c r="B203" i="12" s="1"/>
  <c r="B214" i="12" s="1"/>
  <c r="B225" i="12" s="1"/>
  <c r="B236" i="12" s="1"/>
  <c r="B247" i="12" s="1"/>
  <c r="B258" i="12" s="1"/>
  <c r="B269" i="12" s="1"/>
  <c r="B280" i="12" s="1"/>
  <c r="B291" i="12" s="1"/>
  <c r="B302" i="12" s="1"/>
  <c r="B313" i="12" s="1"/>
  <c r="B324" i="12" s="1"/>
  <c r="B335" i="12" s="1"/>
  <c r="B346" i="12" s="1"/>
  <c r="B10" i="13"/>
  <c r="B21" i="13" s="1"/>
  <c r="B32" i="13" s="1"/>
  <c r="B43" i="13" s="1"/>
  <c r="B54" i="13" s="1"/>
  <c r="B65" i="13" s="1"/>
  <c r="B76" i="13" s="1"/>
  <c r="B87" i="13" s="1"/>
  <c r="B98" i="13" s="1"/>
  <c r="B109" i="13" s="1"/>
  <c r="B120" i="13" s="1"/>
  <c r="B131" i="13" s="1"/>
  <c r="B142" i="13" s="1"/>
  <c r="B153" i="13" s="1"/>
  <c r="B164" i="13" s="1"/>
  <c r="B175" i="13" s="1"/>
  <c r="B186" i="13" s="1"/>
  <c r="B197" i="13" s="1"/>
  <c r="B208" i="13" s="1"/>
  <c r="B219" i="13" s="1"/>
  <c r="B230" i="13" s="1"/>
  <c r="B241" i="13" s="1"/>
  <c r="B252" i="13" s="1"/>
  <c r="B263" i="13" s="1"/>
  <c r="B274" i="13" s="1"/>
  <c r="B285" i="13" s="1"/>
  <c r="B296" i="13" s="1"/>
  <c r="B307" i="13" s="1"/>
  <c r="B318" i="13" s="1"/>
  <c r="B329" i="13" s="1"/>
  <c r="B340" i="13" s="1"/>
  <c r="B14" i="13"/>
  <c r="B25" i="13" s="1"/>
  <c r="B36" i="13" s="1"/>
  <c r="B47" i="13" s="1"/>
  <c r="B58" i="13" s="1"/>
  <c r="B69" i="13" s="1"/>
  <c r="B80" i="13" s="1"/>
  <c r="B91" i="13" s="1"/>
  <c r="B102" i="13" s="1"/>
  <c r="B113" i="13" s="1"/>
  <c r="B124" i="13" s="1"/>
  <c r="B135" i="13" s="1"/>
  <c r="B146" i="13" s="1"/>
  <c r="B157" i="13" s="1"/>
  <c r="B168" i="13" s="1"/>
  <c r="B179" i="13" s="1"/>
  <c r="B190" i="13" s="1"/>
  <c r="B201" i="13" s="1"/>
  <c r="B212" i="13" s="1"/>
  <c r="B223" i="13" s="1"/>
  <c r="B234" i="13" s="1"/>
  <c r="B245" i="13" s="1"/>
  <c r="B256" i="13" s="1"/>
  <c r="B267" i="13" s="1"/>
  <c r="B278" i="13" s="1"/>
  <c r="B289" i="13" s="1"/>
  <c r="B300" i="13" s="1"/>
  <c r="B311" i="13" s="1"/>
  <c r="B322" i="13" s="1"/>
  <c r="B333" i="13" s="1"/>
  <c r="B344" i="13" s="1"/>
  <c r="B8" i="2"/>
  <c r="B19" i="2" s="1"/>
  <c r="B30" i="2" s="1"/>
  <c r="B41" i="2" s="1"/>
  <c r="B52" i="2" s="1"/>
  <c r="B63" i="2" s="1"/>
  <c r="B74" i="2" s="1"/>
  <c r="B85" i="2" s="1"/>
  <c r="B96" i="2" s="1"/>
  <c r="B107" i="2" s="1"/>
  <c r="B118" i="2" s="1"/>
  <c r="B129" i="2" s="1"/>
  <c r="B140" i="2" s="1"/>
  <c r="B151" i="2" s="1"/>
  <c r="B162" i="2" s="1"/>
  <c r="B173" i="2" s="1"/>
  <c r="B184" i="2" s="1"/>
  <c r="B195" i="2" s="1"/>
  <c r="B206" i="2" s="1"/>
  <c r="B217" i="2" s="1"/>
  <c r="B228" i="2" s="1"/>
  <c r="B239" i="2" s="1"/>
  <c r="B250" i="2" s="1"/>
  <c r="B261" i="2" s="1"/>
  <c r="B272" i="2" s="1"/>
  <c r="B283" i="2" s="1"/>
  <c r="B294" i="2" s="1"/>
  <c r="B305" i="2" s="1"/>
  <c r="B316" i="2" s="1"/>
  <c r="B327" i="2" s="1"/>
  <c r="B338" i="2" s="1"/>
  <c r="B12" i="2"/>
  <c r="B23" i="2" s="1"/>
  <c r="B34" i="2" s="1"/>
  <c r="B45" i="2" s="1"/>
  <c r="B56" i="2" s="1"/>
  <c r="B67" i="2" s="1"/>
  <c r="B78" i="2" s="1"/>
  <c r="B89" i="2" s="1"/>
  <c r="B100" i="2" s="1"/>
  <c r="B111" i="2" s="1"/>
  <c r="B122" i="2" s="1"/>
  <c r="B133" i="2" s="1"/>
  <c r="B144" i="2" s="1"/>
  <c r="B155" i="2" s="1"/>
  <c r="B166" i="2" s="1"/>
  <c r="B177" i="2" s="1"/>
  <c r="B188" i="2" s="1"/>
  <c r="B199" i="2" s="1"/>
  <c r="B210" i="2" s="1"/>
  <c r="B221" i="2" s="1"/>
  <c r="B232" i="2" s="1"/>
  <c r="B243" i="2" s="1"/>
  <c r="B254" i="2" s="1"/>
  <c r="B265" i="2" s="1"/>
  <c r="B276" i="2" s="1"/>
  <c r="B287" i="2" s="1"/>
  <c r="B298" i="2" s="1"/>
  <c r="B309" i="2" s="1"/>
  <c r="B320" i="2" s="1"/>
  <c r="B331" i="2" s="1"/>
  <c r="B342" i="2" s="1"/>
  <c r="B16" i="2"/>
  <c r="B27" i="2" s="1"/>
  <c r="B38" i="2" s="1"/>
  <c r="B49" i="2" s="1"/>
  <c r="B60" i="2" s="1"/>
  <c r="B71" i="2" s="1"/>
  <c r="B82" i="2" s="1"/>
  <c r="B93" i="2" s="1"/>
  <c r="B104" i="2" s="1"/>
  <c r="B115" i="2" s="1"/>
  <c r="B126" i="2" s="1"/>
  <c r="B137" i="2" s="1"/>
  <c r="B148" i="2" s="1"/>
  <c r="B159" i="2" s="1"/>
  <c r="B170" i="2" s="1"/>
  <c r="B181" i="2" s="1"/>
  <c r="B192" i="2" s="1"/>
  <c r="B203" i="2" s="1"/>
  <c r="B214" i="2" s="1"/>
  <c r="B225" i="2" s="1"/>
  <c r="B236" i="2" s="1"/>
  <c r="B247" i="2" s="1"/>
  <c r="B258" i="2" s="1"/>
  <c r="B269" i="2" s="1"/>
  <c r="B280" i="2" s="1"/>
  <c r="B291" i="2" s="1"/>
  <c r="B302" i="2" s="1"/>
  <c r="B313" i="2" s="1"/>
  <c r="B324" i="2" s="1"/>
  <c r="B335" i="2" s="1"/>
  <c r="B346" i="2" s="1"/>
  <c r="B18" i="8"/>
  <c r="B18" i="12"/>
  <c r="B9" i="6"/>
  <c r="B20" i="6" s="1"/>
  <c r="B31" i="6" s="1"/>
  <c r="B42" i="6" s="1"/>
  <c r="B53" i="6" s="1"/>
  <c r="B64" i="6" s="1"/>
  <c r="B75" i="6" s="1"/>
  <c r="B86" i="6" s="1"/>
  <c r="B97" i="6" s="1"/>
  <c r="B108" i="6" s="1"/>
  <c r="B119" i="6" s="1"/>
  <c r="B130" i="6" s="1"/>
  <c r="B141" i="6" s="1"/>
  <c r="B152" i="6" s="1"/>
  <c r="B163" i="6" s="1"/>
  <c r="B174" i="6" s="1"/>
  <c r="B185" i="6" s="1"/>
  <c r="B196" i="6" s="1"/>
  <c r="B207" i="6" s="1"/>
  <c r="B218" i="6" s="1"/>
  <c r="B229" i="6" s="1"/>
  <c r="B240" i="6" s="1"/>
  <c r="B251" i="6" s="1"/>
  <c r="B262" i="6" s="1"/>
  <c r="B273" i="6" s="1"/>
  <c r="B284" i="6" s="1"/>
  <c r="B295" i="6" s="1"/>
  <c r="B306" i="6" s="1"/>
  <c r="B317" i="6" s="1"/>
  <c r="B328" i="6" s="1"/>
  <c r="B339" i="6" s="1"/>
  <c r="B13" i="6"/>
  <c r="B24" i="6" s="1"/>
  <c r="B35" i="6" s="1"/>
  <c r="B46" i="6" s="1"/>
  <c r="B57" i="6" s="1"/>
  <c r="B68" i="6" s="1"/>
  <c r="B79" i="6" s="1"/>
  <c r="B90" i="6" s="1"/>
  <c r="B101" i="6" s="1"/>
  <c r="B112" i="6" s="1"/>
  <c r="B123" i="6" s="1"/>
  <c r="B134" i="6" s="1"/>
  <c r="B145" i="6" s="1"/>
  <c r="B156" i="6" s="1"/>
  <c r="B167" i="6" s="1"/>
  <c r="B178" i="6" s="1"/>
  <c r="B189" i="6" s="1"/>
  <c r="B200" i="6" s="1"/>
  <c r="B211" i="6" s="1"/>
  <c r="B222" i="6" s="1"/>
  <c r="B233" i="6" s="1"/>
  <c r="B244" i="6" s="1"/>
  <c r="B255" i="6" s="1"/>
  <c r="B266" i="6" s="1"/>
  <c r="B277" i="6" s="1"/>
  <c r="B288" i="6" s="1"/>
  <c r="B299" i="6" s="1"/>
  <c r="B310" i="6" s="1"/>
  <c r="B321" i="6" s="1"/>
  <c r="B332" i="6" s="1"/>
  <c r="B343" i="6" s="1"/>
  <c r="B17" i="6"/>
  <c r="B28" i="6" s="1"/>
  <c r="B39" i="6" s="1"/>
  <c r="B50" i="6" s="1"/>
  <c r="B61" i="6" s="1"/>
  <c r="B72" i="6" s="1"/>
  <c r="B83" i="6" s="1"/>
  <c r="B94" i="6" s="1"/>
  <c r="B105" i="6" s="1"/>
  <c r="B116" i="6" s="1"/>
  <c r="B127" i="6" s="1"/>
  <c r="B138" i="6" s="1"/>
  <c r="B149" i="6" s="1"/>
  <c r="B160" i="6" s="1"/>
  <c r="B171" i="6" s="1"/>
  <c r="B182" i="6" s="1"/>
  <c r="B193" i="6" s="1"/>
  <c r="B204" i="6" s="1"/>
  <c r="B215" i="6" s="1"/>
  <c r="B226" i="6" s="1"/>
  <c r="B237" i="6" s="1"/>
  <c r="B248" i="6" s="1"/>
  <c r="B259" i="6" s="1"/>
  <c r="B270" i="6" s="1"/>
  <c r="B281" i="6" s="1"/>
  <c r="B292" i="6" s="1"/>
  <c r="B303" i="6" s="1"/>
  <c r="B314" i="6" s="1"/>
  <c r="B325" i="6" s="1"/>
  <c r="B336" i="6" s="1"/>
  <c r="B347" i="6" s="1"/>
  <c r="B11" i="7"/>
  <c r="B22" i="7" s="1"/>
  <c r="B33" i="7" s="1"/>
  <c r="B44" i="7" s="1"/>
  <c r="B55" i="7" s="1"/>
  <c r="B66" i="7" s="1"/>
  <c r="B77" i="7" s="1"/>
  <c r="B88" i="7" s="1"/>
  <c r="B99" i="7" s="1"/>
  <c r="B110" i="7" s="1"/>
  <c r="B121" i="7" s="1"/>
  <c r="B132" i="7" s="1"/>
  <c r="B143" i="7" s="1"/>
  <c r="B154" i="7" s="1"/>
  <c r="B165" i="7" s="1"/>
  <c r="B176" i="7" s="1"/>
  <c r="B187" i="7" s="1"/>
  <c r="B198" i="7" s="1"/>
  <c r="B209" i="7" s="1"/>
  <c r="B220" i="7" s="1"/>
  <c r="B231" i="7" s="1"/>
  <c r="B242" i="7" s="1"/>
  <c r="B253" i="7" s="1"/>
  <c r="B264" i="7" s="1"/>
  <c r="B275" i="7" s="1"/>
  <c r="B286" i="7" s="1"/>
  <c r="B297" i="7" s="1"/>
  <c r="B308" i="7" s="1"/>
  <c r="B319" i="7" s="1"/>
  <c r="B330" i="7" s="1"/>
  <c r="B341" i="7" s="1"/>
  <c r="B15" i="7"/>
  <c r="B26" i="7" s="1"/>
  <c r="B37" i="7" s="1"/>
  <c r="B48" i="7" s="1"/>
  <c r="B59" i="7" s="1"/>
  <c r="B70" i="7" s="1"/>
  <c r="B81" i="7" s="1"/>
  <c r="B92" i="7" s="1"/>
  <c r="B103" i="7" s="1"/>
  <c r="B114" i="7" s="1"/>
  <c r="B125" i="7" s="1"/>
  <c r="B136" i="7" s="1"/>
  <c r="B147" i="7" s="1"/>
  <c r="B158" i="7" s="1"/>
  <c r="B169" i="7" s="1"/>
  <c r="B180" i="7" s="1"/>
  <c r="B191" i="7" s="1"/>
  <c r="B202" i="7" s="1"/>
  <c r="B213" i="7" s="1"/>
  <c r="B224" i="7" s="1"/>
  <c r="B235" i="7" s="1"/>
  <c r="B246" i="7" s="1"/>
  <c r="B257" i="7" s="1"/>
  <c r="B268" i="7" s="1"/>
  <c r="B279" i="7" s="1"/>
  <c r="B290" i="7" s="1"/>
  <c r="B301" i="7" s="1"/>
  <c r="B312" i="7" s="1"/>
  <c r="B323" i="7" s="1"/>
  <c r="B334" i="7" s="1"/>
  <c r="B345" i="7" s="1"/>
  <c r="B9" i="8"/>
  <c r="B20" i="8" s="1"/>
  <c r="B31" i="8" s="1"/>
  <c r="B42" i="8" s="1"/>
  <c r="B53" i="8" s="1"/>
  <c r="B64" i="8" s="1"/>
  <c r="B75" i="8" s="1"/>
  <c r="B86" i="8" s="1"/>
  <c r="B97" i="8" s="1"/>
  <c r="B108" i="8" s="1"/>
  <c r="B119" i="8" s="1"/>
  <c r="B130" i="8" s="1"/>
  <c r="B141" i="8" s="1"/>
  <c r="B152" i="8" s="1"/>
  <c r="B163" i="8" s="1"/>
  <c r="B174" i="8" s="1"/>
  <c r="B185" i="8" s="1"/>
  <c r="B196" i="8" s="1"/>
  <c r="B207" i="8" s="1"/>
  <c r="B218" i="8" s="1"/>
  <c r="B229" i="8" s="1"/>
  <c r="B240" i="8" s="1"/>
  <c r="B251" i="8" s="1"/>
  <c r="B262" i="8" s="1"/>
  <c r="B273" i="8" s="1"/>
  <c r="B284" i="8" s="1"/>
  <c r="B295" i="8" s="1"/>
  <c r="B306" i="8" s="1"/>
  <c r="B317" i="8" s="1"/>
  <c r="B328" i="8" s="1"/>
  <c r="B339" i="8" s="1"/>
  <c r="B13" i="8"/>
  <c r="B24" i="8" s="1"/>
  <c r="B35" i="8" s="1"/>
  <c r="B46" i="8" s="1"/>
  <c r="B57" i="8" s="1"/>
  <c r="B68" i="8" s="1"/>
  <c r="B79" i="8" s="1"/>
  <c r="B90" i="8" s="1"/>
  <c r="B101" i="8" s="1"/>
  <c r="B112" i="8" s="1"/>
  <c r="B123" i="8" s="1"/>
  <c r="B134" i="8" s="1"/>
  <c r="B145" i="8" s="1"/>
  <c r="B156" i="8" s="1"/>
  <c r="B167" i="8" s="1"/>
  <c r="B178" i="8" s="1"/>
  <c r="B189" i="8" s="1"/>
  <c r="B200" i="8" s="1"/>
  <c r="B211" i="8" s="1"/>
  <c r="B222" i="8" s="1"/>
  <c r="B233" i="8" s="1"/>
  <c r="B244" i="8" s="1"/>
  <c r="B255" i="8" s="1"/>
  <c r="B266" i="8" s="1"/>
  <c r="B277" i="8" s="1"/>
  <c r="B288" i="8" s="1"/>
  <c r="B299" i="8" s="1"/>
  <c r="B310" i="8" s="1"/>
  <c r="B321" i="8" s="1"/>
  <c r="B332" i="8" s="1"/>
  <c r="B343" i="8" s="1"/>
  <c r="B17" i="8"/>
  <c r="B28" i="8" s="1"/>
  <c r="B39" i="8" s="1"/>
  <c r="B50" i="8" s="1"/>
  <c r="B61" i="8" s="1"/>
  <c r="B72" i="8" s="1"/>
  <c r="B83" i="8" s="1"/>
  <c r="B94" i="8" s="1"/>
  <c r="B105" i="8" s="1"/>
  <c r="B116" i="8" s="1"/>
  <c r="B127" i="8" s="1"/>
  <c r="B138" i="8" s="1"/>
  <c r="B149" i="8" s="1"/>
  <c r="B160" i="8" s="1"/>
  <c r="B171" i="8" s="1"/>
  <c r="B182" i="8" s="1"/>
  <c r="B193" i="8" s="1"/>
  <c r="B204" i="8" s="1"/>
  <c r="B215" i="8" s="1"/>
  <c r="B226" i="8" s="1"/>
  <c r="B237" i="8" s="1"/>
  <c r="B248" i="8" s="1"/>
  <c r="B259" i="8" s="1"/>
  <c r="B270" i="8" s="1"/>
  <c r="B281" i="8" s="1"/>
  <c r="B292" i="8" s="1"/>
  <c r="B303" i="8" s="1"/>
  <c r="B314" i="8" s="1"/>
  <c r="B325" i="8" s="1"/>
  <c r="B336" i="8" s="1"/>
  <c r="B347" i="8" s="1"/>
  <c r="B11" i="9"/>
  <c r="B22" i="9" s="1"/>
  <c r="B33" i="9" s="1"/>
  <c r="B44" i="9" s="1"/>
  <c r="B55" i="9" s="1"/>
  <c r="B66" i="9" s="1"/>
  <c r="B77" i="9" s="1"/>
  <c r="B88" i="9" s="1"/>
  <c r="B99" i="9" s="1"/>
  <c r="B110" i="9" s="1"/>
  <c r="B121" i="9" s="1"/>
  <c r="B132" i="9" s="1"/>
  <c r="B143" i="9" s="1"/>
  <c r="B154" i="9" s="1"/>
  <c r="B165" i="9" s="1"/>
  <c r="B176" i="9" s="1"/>
  <c r="B187" i="9" s="1"/>
  <c r="B198" i="9" s="1"/>
  <c r="B209" i="9" s="1"/>
  <c r="B220" i="9" s="1"/>
  <c r="B231" i="9" s="1"/>
  <c r="B242" i="9" s="1"/>
  <c r="B253" i="9" s="1"/>
  <c r="B264" i="9" s="1"/>
  <c r="B275" i="9" s="1"/>
  <c r="B286" i="9" s="1"/>
  <c r="B297" i="9" s="1"/>
  <c r="B308" i="9" s="1"/>
  <c r="B319" i="9" s="1"/>
  <c r="B330" i="9" s="1"/>
  <c r="B341" i="9" s="1"/>
  <c r="B15" i="9"/>
  <c r="B26" i="9" s="1"/>
  <c r="B37" i="9" s="1"/>
  <c r="B48" i="9" s="1"/>
  <c r="B59" i="9" s="1"/>
  <c r="B70" i="9" s="1"/>
  <c r="B81" i="9" s="1"/>
  <c r="B92" i="9" s="1"/>
  <c r="B103" i="9" s="1"/>
  <c r="B114" i="9" s="1"/>
  <c r="B125" i="9" s="1"/>
  <c r="B136" i="9" s="1"/>
  <c r="B147" i="9" s="1"/>
  <c r="B158" i="9" s="1"/>
  <c r="B169" i="9" s="1"/>
  <c r="B180" i="9" s="1"/>
  <c r="B191" i="9" s="1"/>
  <c r="B202" i="9" s="1"/>
  <c r="B213" i="9" s="1"/>
  <c r="B224" i="9" s="1"/>
  <c r="B235" i="9" s="1"/>
  <c r="B246" i="9" s="1"/>
  <c r="B257" i="9" s="1"/>
  <c r="B268" i="9" s="1"/>
  <c r="B279" i="9" s="1"/>
  <c r="B290" i="9" s="1"/>
  <c r="B301" i="9" s="1"/>
  <c r="B312" i="9" s="1"/>
  <c r="B323" i="9" s="1"/>
  <c r="B334" i="9" s="1"/>
  <c r="B345" i="9" s="1"/>
  <c r="B9" i="10"/>
  <c r="B20" i="10" s="1"/>
  <c r="B31" i="10" s="1"/>
  <c r="B42" i="10" s="1"/>
  <c r="B53" i="10" s="1"/>
  <c r="B64" i="10" s="1"/>
  <c r="B75" i="10" s="1"/>
  <c r="B86" i="10" s="1"/>
  <c r="B97" i="10" s="1"/>
  <c r="B108" i="10" s="1"/>
  <c r="B119" i="10" s="1"/>
  <c r="B130" i="10" s="1"/>
  <c r="B141" i="10" s="1"/>
  <c r="B152" i="10" s="1"/>
  <c r="B163" i="10" s="1"/>
  <c r="B174" i="10" s="1"/>
  <c r="B185" i="10" s="1"/>
  <c r="B196" i="10" s="1"/>
  <c r="B207" i="10" s="1"/>
  <c r="B218" i="10" s="1"/>
  <c r="B229" i="10" s="1"/>
  <c r="B240" i="10" s="1"/>
  <c r="B251" i="10" s="1"/>
  <c r="B262" i="10" s="1"/>
  <c r="B273" i="10" s="1"/>
  <c r="B284" i="10" s="1"/>
  <c r="B295" i="10" s="1"/>
  <c r="B306" i="10" s="1"/>
  <c r="B317" i="10" s="1"/>
  <c r="B328" i="10" s="1"/>
  <c r="B339" i="10" s="1"/>
  <c r="B13" i="10"/>
  <c r="B24" i="10" s="1"/>
  <c r="B35" i="10" s="1"/>
  <c r="B46" i="10" s="1"/>
  <c r="B57" i="10" s="1"/>
  <c r="B68" i="10" s="1"/>
  <c r="B79" i="10" s="1"/>
  <c r="B90" i="10" s="1"/>
  <c r="B101" i="10" s="1"/>
  <c r="B112" i="10" s="1"/>
  <c r="B123" i="10" s="1"/>
  <c r="B134" i="10" s="1"/>
  <c r="B145" i="10" s="1"/>
  <c r="B156" i="10" s="1"/>
  <c r="B167" i="10" s="1"/>
  <c r="B178" i="10" s="1"/>
  <c r="B189" i="10" s="1"/>
  <c r="B200" i="10" s="1"/>
  <c r="B211" i="10" s="1"/>
  <c r="B222" i="10" s="1"/>
  <c r="B233" i="10" s="1"/>
  <c r="B244" i="10" s="1"/>
  <c r="B255" i="10" s="1"/>
  <c r="B266" i="10" s="1"/>
  <c r="B277" i="10" s="1"/>
  <c r="B288" i="10" s="1"/>
  <c r="B299" i="10" s="1"/>
  <c r="B310" i="10" s="1"/>
  <c r="B321" i="10" s="1"/>
  <c r="B332" i="10" s="1"/>
  <c r="B343" i="10" s="1"/>
  <c r="B17" i="10"/>
  <c r="B28" i="10" s="1"/>
  <c r="B39" i="10" s="1"/>
  <c r="B50" i="10" s="1"/>
  <c r="B61" i="10" s="1"/>
  <c r="B72" i="10" s="1"/>
  <c r="B83" i="10" s="1"/>
  <c r="B94" i="10" s="1"/>
  <c r="B105" i="10" s="1"/>
  <c r="B116" i="10" s="1"/>
  <c r="B127" i="10" s="1"/>
  <c r="B138" i="10" s="1"/>
  <c r="B149" i="10" s="1"/>
  <c r="B160" i="10" s="1"/>
  <c r="B171" i="10" s="1"/>
  <c r="B182" i="10" s="1"/>
  <c r="B193" i="10" s="1"/>
  <c r="B204" i="10" s="1"/>
  <c r="B215" i="10" s="1"/>
  <c r="B226" i="10" s="1"/>
  <c r="B237" i="10" s="1"/>
  <c r="B248" i="10" s="1"/>
  <c r="B259" i="10" s="1"/>
  <c r="B270" i="10" s="1"/>
  <c r="B281" i="10" s="1"/>
  <c r="B292" i="10" s="1"/>
  <c r="B303" i="10" s="1"/>
  <c r="B314" i="10" s="1"/>
  <c r="B325" i="10" s="1"/>
  <c r="B336" i="10" s="1"/>
  <c r="B347" i="10" s="1"/>
  <c r="B11" i="11"/>
  <c r="B22" i="11" s="1"/>
  <c r="B33" i="11" s="1"/>
  <c r="B44" i="11" s="1"/>
  <c r="B55" i="11" s="1"/>
  <c r="B66" i="11" s="1"/>
  <c r="B77" i="11" s="1"/>
  <c r="B88" i="11" s="1"/>
  <c r="B99" i="11" s="1"/>
  <c r="B110" i="11" s="1"/>
  <c r="B121" i="11" s="1"/>
  <c r="B132" i="11" s="1"/>
  <c r="B143" i="11" s="1"/>
  <c r="B154" i="11" s="1"/>
  <c r="B165" i="11" s="1"/>
  <c r="B176" i="11" s="1"/>
  <c r="B187" i="11" s="1"/>
  <c r="B198" i="11" s="1"/>
  <c r="B209" i="11" s="1"/>
  <c r="B220" i="11" s="1"/>
  <c r="B231" i="11" s="1"/>
  <c r="B242" i="11" s="1"/>
  <c r="B253" i="11" s="1"/>
  <c r="B264" i="11" s="1"/>
  <c r="B275" i="11" s="1"/>
  <c r="B286" i="11" s="1"/>
  <c r="B297" i="11" s="1"/>
  <c r="B308" i="11" s="1"/>
  <c r="B319" i="11" s="1"/>
  <c r="B330" i="11" s="1"/>
  <c r="B341" i="11" s="1"/>
  <c r="B15" i="11"/>
  <c r="B26" i="11" s="1"/>
  <c r="B37" i="11" s="1"/>
  <c r="B48" i="11" s="1"/>
  <c r="B59" i="11" s="1"/>
  <c r="B70" i="11" s="1"/>
  <c r="B81" i="11" s="1"/>
  <c r="B92" i="11" s="1"/>
  <c r="B103" i="11" s="1"/>
  <c r="B114" i="11" s="1"/>
  <c r="B125" i="11" s="1"/>
  <c r="B136" i="11" s="1"/>
  <c r="B147" i="11" s="1"/>
  <c r="B158" i="11" s="1"/>
  <c r="B169" i="11" s="1"/>
  <c r="B180" i="11" s="1"/>
  <c r="B191" i="11" s="1"/>
  <c r="B202" i="11" s="1"/>
  <c r="B213" i="11" s="1"/>
  <c r="B224" i="11" s="1"/>
  <c r="B235" i="11" s="1"/>
  <c r="B246" i="11" s="1"/>
  <c r="B257" i="11" s="1"/>
  <c r="B268" i="11" s="1"/>
  <c r="B279" i="11" s="1"/>
  <c r="B290" i="11" s="1"/>
  <c r="B301" i="11" s="1"/>
  <c r="B312" i="11" s="1"/>
  <c r="B323" i="11" s="1"/>
  <c r="B334" i="11" s="1"/>
  <c r="B345" i="11" s="1"/>
  <c r="B9" i="12"/>
  <c r="B20" i="12" s="1"/>
  <c r="B31" i="12" s="1"/>
  <c r="B42" i="12" s="1"/>
  <c r="B53" i="12" s="1"/>
  <c r="B64" i="12" s="1"/>
  <c r="B75" i="12" s="1"/>
  <c r="B86" i="12" s="1"/>
  <c r="B97" i="12" s="1"/>
  <c r="B108" i="12" s="1"/>
  <c r="B119" i="12" s="1"/>
  <c r="B130" i="12" s="1"/>
  <c r="B141" i="12" s="1"/>
  <c r="B152" i="12" s="1"/>
  <c r="B163" i="12" s="1"/>
  <c r="B174" i="12" s="1"/>
  <c r="B185" i="12" s="1"/>
  <c r="B196" i="12" s="1"/>
  <c r="B207" i="12" s="1"/>
  <c r="B218" i="12" s="1"/>
  <c r="B229" i="12" s="1"/>
  <c r="B240" i="12" s="1"/>
  <c r="B251" i="12" s="1"/>
  <c r="B262" i="12" s="1"/>
  <c r="B273" i="12" s="1"/>
  <c r="B284" i="12" s="1"/>
  <c r="B295" i="12" s="1"/>
  <c r="B306" i="12" s="1"/>
  <c r="B317" i="12" s="1"/>
  <c r="B328" i="12" s="1"/>
  <c r="B339" i="12" s="1"/>
  <c r="B13" i="12"/>
  <c r="B24" i="12" s="1"/>
  <c r="B35" i="12" s="1"/>
  <c r="B46" i="12" s="1"/>
  <c r="B57" i="12" s="1"/>
  <c r="B68" i="12" s="1"/>
  <c r="B79" i="12" s="1"/>
  <c r="B90" i="12" s="1"/>
  <c r="B101" i="12" s="1"/>
  <c r="B112" i="12" s="1"/>
  <c r="B123" i="12" s="1"/>
  <c r="B134" i="12" s="1"/>
  <c r="B145" i="12" s="1"/>
  <c r="B156" i="12" s="1"/>
  <c r="B167" i="12" s="1"/>
  <c r="B178" i="12" s="1"/>
  <c r="B189" i="12" s="1"/>
  <c r="B200" i="12" s="1"/>
  <c r="B211" i="12" s="1"/>
  <c r="B222" i="12" s="1"/>
  <c r="B233" i="12" s="1"/>
  <c r="B244" i="12" s="1"/>
  <c r="B255" i="12" s="1"/>
  <c r="B266" i="12" s="1"/>
  <c r="B277" i="12" s="1"/>
  <c r="B288" i="12" s="1"/>
  <c r="B299" i="12" s="1"/>
  <c r="B310" i="12" s="1"/>
  <c r="B321" i="12" s="1"/>
  <c r="B332" i="12" s="1"/>
  <c r="B343" i="12" s="1"/>
  <c r="B17" i="12"/>
  <c r="B28" i="12" s="1"/>
  <c r="B39" i="12" s="1"/>
  <c r="B50" i="12" s="1"/>
  <c r="B61" i="12" s="1"/>
  <c r="B72" i="12" s="1"/>
  <c r="B83" i="12" s="1"/>
  <c r="B94" i="12" s="1"/>
  <c r="B105" i="12" s="1"/>
  <c r="B116" i="12" s="1"/>
  <c r="B127" i="12" s="1"/>
  <c r="B138" i="12" s="1"/>
  <c r="B149" i="12" s="1"/>
  <c r="B160" i="12" s="1"/>
  <c r="B171" i="12" s="1"/>
  <c r="B182" i="12" s="1"/>
  <c r="B193" i="12" s="1"/>
  <c r="B204" i="12" s="1"/>
  <c r="B215" i="12" s="1"/>
  <c r="B226" i="12" s="1"/>
  <c r="B237" i="12" s="1"/>
  <c r="B248" i="12" s="1"/>
  <c r="B259" i="12" s="1"/>
  <c r="B270" i="12" s="1"/>
  <c r="B281" i="12" s="1"/>
  <c r="B292" i="12" s="1"/>
  <c r="B303" i="12" s="1"/>
  <c r="B314" i="12" s="1"/>
  <c r="B325" i="12" s="1"/>
  <c r="B336" i="12" s="1"/>
  <c r="B347" i="12" s="1"/>
  <c r="B11" i="13"/>
  <c r="B22" i="13" s="1"/>
  <c r="B33" i="13" s="1"/>
  <c r="B44" i="13" s="1"/>
  <c r="B55" i="13" s="1"/>
  <c r="B66" i="13" s="1"/>
  <c r="B77" i="13" s="1"/>
  <c r="B88" i="13" s="1"/>
  <c r="B99" i="13" s="1"/>
  <c r="B110" i="13" s="1"/>
  <c r="B121" i="13" s="1"/>
  <c r="B132" i="13" s="1"/>
  <c r="B143" i="13" s="1"/>
  <c r="B154" i="13" s="1"/>
  <c r="B165" i="13" s="1"/>
  <c r="B176" i="13" s="1"/>
  <c r="B187" i="13" s="1"/>
  <c r="B198" i="13" s="1"/>
  <c r="B209" i="13" s="1"/>
  <c r="B220" i="13" s="1"/>
  <c r="B231" i="13" s="1"/>
  <c r="B242" i="13" s="1"/>
  <c r="B253" i="13" s="1"/>
  <c r="B264" i="13" s="1"/>
  <c r="B275" i="13" s="1"/>
  <c r="B286" i="13" s="1"/>
  <c r="B297" i="13" s="1"/>
  <c r="B308" i="13" s="1"/>
  <c r="B319" i="13" s="1"/>
  <c r="B330" i="13" s="1"/>
  <c r="B341" i="13" s="1"/>
  <c r="B15" i="13"/>
  <c r="B26" i="13" s="1"/>
  <c r="B37" i="13" s="1"/>
  <c r="B48" i="13" s="1"/>
  <c r="B59" i="13" s="1"/>
  <c r="B70" i="13" s="1"/>
  <c r="B81" i="13" s="1"/>
  <c r="B92" i="13" s="1"/>
  <c r="B103" i="13" s="1"/>
  <c r="B114" i="13" s="1"/>
  <c r="B125" i="13" s="1"/>
  <c r="B136" i="13" s="1"/>
  <c r="B147" i="13" s="1"/>
  <c r="B158" i="13" s="1"/>
  <c r="B169" i="13" s="1"/>
  <c r="B180" i="13" s="1"/>
  <c r="B191" i="13" s="1"/>
  <c r="B202" i="13" s="1"/>
  <c r="B213" i="13" s="1"/>
  <c r="B224" i="13" s="1"/>
  <c r="B235" i="13" s="1"/>
  <c r="B246" i="13" s="1"/>
  <c r="B257" i="13" s="1"/>
  <c r="B268" i="13" s="1"/>
  <c r="B279" i="13" s="1"/>
  <c r="B290" i="13" s="1"/>
  <c r="B301" i="13" s="1"/>
  <c r="B312" i="13" s="1"/>
  <c r="B323" i="13" s="1"/>
  <c r="B334" i="13" s="1"/>
  <c r="B345" i="13" s="1"/>
  <c r="B9" i="2"/>
  <c r="B20" i="2" s="1"/>
  <c r="B31" i="2" s="1"/>
  <c r="B42" i="2" s="1"/>
  <c r="B53" i="2" s="1"/>
  <c r="B64" i="2" s="1"/>
  <c r="B75" i="2" s="1"/>
  <c r="B86" i="2" s="1"/>
  <c r="B97" i="2" s="1"/>
  <c r="B108" i="2" s="1"/>
  <c r="B119" i="2" s="1"/>
  <c r="B130" i="2" s="1"/>
  <c r="B141" i="2" s="1"/>
  <c r="B152" i="2" s="1"/>
  <c r="B163" i="2" s="1"/>
  <c r="B174" i="2" s="1"/>
  <c r="B185" i="2" s="1"/>
  <c r="B196" i="2" s="1"/>
  <c r="B207" i="2" s="1"/>
  <c r="B218" i="2" s="1"/>
  <c r="B229" i="2" s="1"/>
  <c r="B240" i="2" s="1"/>
  <c r="B251" i="2" s="1"/>
  <c r="B262" i="2" s="1"/>
  <c r="B273" i="2" s="1"/>
  <c r="B284" i="2" s="1"/>
  <c r="B295" i="2" s="1"/>
  <c r="B306" i="2" s="1"/>
  <c r="B317" i="2" s="1"/>
  <c r="B328" i="2" s="1"/>
  <c r="B339" i="2" s="1"/>
  <c r="B13" i="2"/>
  <c r="B24" i="2" s="1"/>
  <c r="B35" i="2" s="1"/>
  <c r="B46" i="2" s="1"/>
  <c r="B57" i="2" s="1"/>
  <c r="B68" i="2" s="1"/>
  <c r="B79" i="2" s="1"/>
  <c r="B90" i="2" s="1"/>
  <c r="B101" i="2" s="1"/>
  <c r="B112" i="2" s="1"/>
  <c r="B123" i="2" s="1"/>
  <c r="B134" i="2" s="1"/>
  <c r="B145" i="2" s="1"/>
  <c r="B156" i="2" s="1"/>
  <c r="B167" i="2" s="1"/>
  <c r="B178" i="2" s="1"/>
  <c r="B189" i="2" s="1"/>
  <c r="B200" i="2" s="1"/>
  <c r="B211" i="2" s="1"/>
  <c r="B222" i="2" s="1"/>
  <c r="B233" i="2" s="1"/>
  <c r="B244" i="2" s="1"/>
  <c r="B255" i="2" s="1"/>
  <c r="B266" i="2" s="1"/>
  <c r="B277" i="2" s="1"/>
  <c r="B288" i="2" s="1"/>
  <c r="B299" i="2" s="1"/>
  <c r="B310" i="2" s="1"/>
  <c r="B321" i="2" s="1"/>
  <c r="B332" i="2" s="1"/>
  <c r="B343" i="2" s="1"/>
  <c r="B17" i="2"/>
  <c r="B28" i="2" s="1"/>
  <c r="B39" i="2" s="1"/>
  <c r="B50" i="2" s="1"/>
  <c r="B61" i="2" s="1"/>
  <c r="B72" i="2" s="1"/>
  <c r="B83" i="2" s="1"/>
  <c r="B94" i="2" s="1"/>
  <c r="B105" i="2" s="1"/>
  <c r="B116" i="2" s="1"/>
  <c r="B127" i="2" s="1"/>
  <c r="B138" i="2" s="1"/>
  <c r="B149" i="2" s="1"/>
  <c r="B160" i="2" s="1"/>
  <c r="B171" i="2" s="1"/>
  <c r="B182" i="2" s="1"/>
  <c r="B193" i="2" s="1"/>
  <c r="B204" i="2" s="1"/>
  <c r="B215" i="2" s="1"/>
  <c r="B226" i="2" s="1"/>
  <c r="B237" i="2" s="1"/>
  <c r="B248" i="2" s="1"/>
  <c r="B259" i="2" s="1"/>
  <c r="B270" i="2" s="1"/>
  <c r="B281" i="2" s="1"/>
  <c r="B292" i="2" s="1"/>
  <c r="B303" i="2" s="1"/>
  <c r="B314" i="2" s="1"/>
  <c r="B325" i="2" s="1"/>
  <c r="B336" i="2" s="1"/>
  <c r="B347" i="2" s="1"/>
  <c r="B18" i="9"/>
  <c r="P18" i="9" s="1"/>
  <c r="B18" i="13"/>
  <c r="B10" i="6"/>
  <c r="B21" i="6" s="1"/>
  <c r="B32" i="6" s="1"/>
  <c r="B43" i="6" s="1"/>
  <c r="B54" i="6" s="1"/>
  <c r="B65" i="6" s="1"/>
  <c r="B76" i="6" s="1"/>
  <c r="B87" i="6" s="1"/>
  <c r="B98" i="6" s="1"/>
  <c r="B109" i="6" s="1"/>
  <c r="B120" i="6" s="1"/>
  <c r="B131" i="6" s="1"/>
  <c r="B142" i="6" s="1"/>
  <c r="B153" i="6" s="1"/>
  <c r="B164" i="6" s="1"/>
  <c r="B175" i="6" s="1"/>
  <c r="B186" i="6" s="1"/>
  <c r="B197" i="6" s="1"/>
  <c r="B208" i="6" s="1"/>
  <c r="B219" i="6" s="1"/>
  <c r="B230" i="6" s="1"/>
  <c r="B241" i="6" s="1"/>
  <c r="B252" i="6" s="1"/>
  <c r="B263" i="6" s="1"/>
  <c r="B274" i="6" s="1"/>
  <c r="B285" i="6" s="1"/>
  <c r="B296" i="6" s="1"/>
  <c r="B307" i="6" s="1"/>
  <c r="B318" i="6" s="1"/>
  <c r="B329" i="6" s="1"/>
  <c r="B340" i="6" s="1"/>
  <c r="B14" i="6"/>
  <c r="B25" i="6" s="1"/>
  <c r="B36" i="6" s="1"/>
  <c r="B47" i="6" s="1"/>
  <c r="B58" i="6" s="1"/>
  <c r="B69" i="6" s="1"/>
  <c r="B80" i="6" s="1"/>
  <c r="B91" i="6" s="1"/>
  <c r="B102" i="6" s="1"/>
  <c r="B113" i="6" s="1"/>
  <c r="B124" i="6" s="1"/>
  <c r="B135" i="6" s="1"/>
  <c r="B146" i="6" s="1"/>
  <c r="B157" i="6" s="1"/>
  <c r="B168" i="6" s="1"/>
  <c r="B179" i="6" s="1"/>
  <c r="B190" i="6" s="1"/>
  <c r="B201" i="6" s="1"/>
  <c r="B212" i="6" s="1"/>
  <c r="B223" i="6" s="1"/>
  <c r="B234" i="6" s="1"/>
  <c r="B245" i="6" s="1"/>
  <c r="B256" i="6" s="1"/>
  <c r="B267" i="6" s="1"/>
  <c r="B278" i="6" s="1"/>
  <c r="B289" i="6" s="1"/>
  <c r="B300" i="6" s="1"/>
  <c r="B311" i="6" s="1"/>
  <c r="B322" i="6" s="1"/>
  <c r="B333" i="6" s="1"/>
  <c r="B344" i="6" s="1"/>
  <c r="B8" i="7"/>
  <c r="B19" i="7" s="1"/>
  <c r="B30" i="7" s="1"/>
  <c r="B41" i="7" s="1"/>
  <c r="B52" i="7" s="1"/>
  <c r="B63" i="7" s="1"/>
  <c r="B74" i="7" s="1"/>
  <c r="B85" i="7" s="1"/>
  <c r="B96" i="7" s="1"/>
  <c r="B107" i="7" s="1"/>
  <c r="B118" i="7" s="1"/>
  <c r="B129" i="7" s="1"/>
  <c r="B140" i="7" s="1"/>
  <c r="B151" i="7" s="1"/>
  <c r="B162" i="7" s="1"/>
  <c r="B173" i="7" s="1"/>
  <c r="B184" i="7" s="1"/>
  <c r="B195" i="7" s="1"/>
  <c r="B206" i="7" s="1"/>
  <c r="B217" i="7" s="1"/>
  <c r="B228" i="7" s="1"/>
  <c r="B239" i="7" s="1"/>
  <c r="B250" i="7" s="1"/>
  <c r="B261" i="7" s="1"/>
  <c r="B272" i="7" s="1"/>
  <c r="B283" i="7" s="1"/>
  <c r="B294" i="7" s="1"/>
  <c r="B305" i="7" s="1"/>
  <c r="B316" i="7" s="1"/>
  <c r="B327" i="7" s="1"/>
  <c r="B338" i="7" s="1"/>
  <c r="B11" i="6"/>
  <c r="B22" i="6" s="1"/>
  <c r="B33" i="6" s="1"/>
  <c r="B44" i="6" s="1"/>
  <c r="B55" i="6" s="1"/>
  <c r="B66" i="6" s="1"/>
  <c r="B77" i="6" s="1"/>
  <c r="B88" i="6" s="1"/>
  <c r="B99" i="6" s="1"/>
  <c r="B110" i="6" s="1"/>
  <c r="B121" i="6" s="1"/>
  <c r="B132" i="6" s="1"/>
  <c r="B143" i="6" s="1"/>
  <c r="B154" i="6" s="1"/>
  <c r="B165" i="6" s="1"/>
  <c r="B176" i="6" s="1"/>
  <c r="B187" i="6" s="1"/>
  <c r="B198" i="6" s="1"/>
  <c r="B209" i="6" s="1"/>
  <c r="B220" i="6" s="1"/>
  <c r="B231" i="6" s="1"/>
  <c r="B242" i="6" s="1"/>
  <c r="B253" i="6" s="1"/>
  <c r="B264" i="6" s="1"/>
  <c r="B275" i="6" s="1"/>
  <c r="B286" i="6" s="1"/>
  <c r="B297" i="6" s="1"/>
  <c r="B308" i="6" s="1"/>
  <c r="B319" i="6" s="1"/>
  <c r="B330" i="6" s="1"/>
  <c r="B341" i="6" s="1"/>
  <c r="B13" i="7"/>
  <c r="B24" i="7" s="1"/>
  <c r="B35" i="7" s="1"/>
  <c r="B46" i="7" s="1"/>
  <c r="B57" i="7" s="1"/>
  <c r="B68" i="7" s="1"/>
  <c r="B79" i="7" s="1"/>
  <c r="B90" i="7" s="1"/>
  <c r="B101" i="7" s="1"/>
  <c r="B112" i="7" s="1"/>
  <c r="B123" i="7" s="1"/>
  <c r="B134" i="7" s="1"/>
  <c r="B145" i="7" s="1"/>
  <c r="B156" i="7" s="1"/>
  <c r="B167" i="7" s="1"/>
  <c r="B178" i="7" s="1"/>
  <c r="B189" i="7" s="1"/>
  <c r="B200" i="7" s="1"/>
  <c r="B211" i="7" s="1"/>
  <c r="B222" i="7" s="1"/>
  <c r="B233" i="7" s="1"/>
  <c r="B244" i="7" s="1"/>
  <c r="B255" i="7" s="1"/>
  <c r="B266" i="7" s="1"/>
  <c r="B277" i="7" s="1"/>
  <c r="B288" i="7" s="1"/>
  <c r="B299" i="7" s="1"/>
  <c r="B310" i="7" s="1"/>
  <c r="B321" i="7" s="1"/>
  <c r="B332" i="7" s="1"/>
  <c r="B343" i="7" s="1"/>
  <c r="B11" i="8"/>
  <c r="B22" i="8" s="1"/>
  <c r="B33" i="8" s="1"/>
  <c r="B44" i="8" s="1"/>
  <c r="B55" i="8" s="1"/>
  <c r="B66" i="8" s="1"/>
  <c r="B77" i="8" s="1"/>
  <c r="B88" i="8" s="1"/>
  <c r="B99" i="8" s="1"/>
  <c r="B110" i="8" s="1"/>
  <c r="B121" i="8" s="1"/>
  <c r="B132" i="8" s="1"/>
  <c r="B143" i="8" s="1"/>
  <c r="B154" i="8" s="1"/>
  <c r="B165" i="8" s="1"/>
  <c r="B176" i="8" s="1"/>
  <c r="B187" i="8" s="1"/>
  <c r="B198" i="8" s="1"/>
  <c r="B209" i="8" s="1"/>
  <c r="B220" i="8" s="1"/>
  <c r="B231" i="8" s="1"/>
  <c r="B242" i="8" s="1"/>
  <c r="B253" i="8" s="1"/>
  <c r="B264" i="8" s="1"/>
  <c r="B275" i="8" s="1"/>
  <c r="B286" i="8" s="1"/>
  <c r="B297" i="8" s="1"/>
  <c r="B308" i="8" s="1"/>
  <c r="B319" i="8" s="1"/>
  <c r="B330" i="8" s="1"/>
  <c r="B341" i="8" s="1"/>
  <c r="B9" i="9"/>
  <c r="B20" i="9" s="1"/>
  <c r="B31" i="9" s="1"/>
  <c r="B42" i="9" s="1"/>
  <c r="B53" i="9" s="1"/>
  <c r="B64" i="9" s="1"/>
  <c r="B75" i="9" s="1"/>
  <c r="B86" i="9" s="1"/>
  <c r="B97" i="9" s="1"/>
  <c r="B108" i="9" s="1"/>
  <c r="B119" i="9" s="1"/>
  <c r="B130" i="9" s="1"/>
  <c r="B141" i="9" s="1"/>
  <c r="B152" i="9" s="1"/>
  <c r="B163" i="9" s="1"/>
  <c r="B174" i="9" s="1"/>
  <c r="B185" i="9" s="1"/>
  <c r="B196" i="9" s="1"/>
  <c r="B207" i="9" s="1"/>
  <c r="B218" i="9" s="1"/>
  <c r="B229" i="9" s="1"/>
  <c r="B240" i="9" s="1"/>
  <c r="B251" i="9" s="1"/>
  <c r="B262" i="9" s="1"/>
  <c r="B273" i="9" s="1"/>
  <c r="B284" i="9" s="1"/>
  <c r="B295" i="9" s="1"/>
  <c r="B306" i="9" s="1"/>
  <c r="B317" i="9" s="1"/>
  <c r="B328" i="9" s="1"/>
  <c r="B339" i="9" s="1"/>
  <c r="B17" i="9"/>
  <c r="B28" i="9" s="1"/>
  <c r="B39" i="9" s="1"/>
  <c r="B50" i="9" s="1"/>
  <c r="B61" i="9" s="1"/>
  <c r="B72" i="9" s="1"/>
  <c r="B83" i="9" s="1"/>
  <c r="B94" i="9" s="1"/>
  <c r="B105" i="9" s="1"/>
  <c r="B116" i="9" s="1"/>
  <c r="B127" i="9" s="1"/>
  <c r="B138" i="9" s="1"/>
  <c r="B149" i="9" s="1"/>
  <c r="B160" i="9" s="1"/>
  <c r="B171" i="9" s="1"/>
  <c r="B182" i="9" s="1"/>
  <c r="B193" i="9" s="1"/>
  <c r="B204" i="9" s="1"/>
  <c r="B215" i="9" s="1"/>
  <c r="B226" i="9" s="1"/>
  <c r="B237" i="9" s="1"/>
  <c r="B248" i="9" s="1"/>
  <c r="B259" i="9" s="1"/>
  <c r="B270" i="9" s="1"/>
  <c r="B281" i="9" s="1"/>
  <c r="B292" i="9" s="1"/>
  <c r="B303" i="9" s="1"/>
  <c r="B314" i="9" s="1"/>
  <c r="B325" i="9" s="1"/>
  <c r="B336" i="9" s="1"/>
  <c r="B347" i="9" s="1"/>
  <c r="B15" i="10"/>
  <c r="B26" i="10" s="1"/>
  <c r="B37" i="10" s="1"/>
  <c r="B48" i="10" s="1"/>
  <c r="B59" i="10" s="1"/>
  <c r="B70" i="10" s="1"/>
  <c r="B81" i="10" s="1"/>
  <c r="B92" i="10" s="1"/>
  <c r="B103" i="10" s="1"/>
  <c r="B114" i="10" s="1"/>
  <c r="B125" i="10" s="1"/>
  <c r="B136" i="10" s="1"/>
  <c r="B147" i="10" s="1"/>
  <c r="B158" i="10" s="1"/>
  <c r="B169" i="10" s="1"/>
  <c r="B180" i="10" s="1"/>
  <c r="B191" i="10" s="1"/>
  <c r="B202" i="10" s="1"/>
  <c r="B213" i="10" s="1"/>
  <c r="B224" i="10" s="1"/>
  <c r="B235" i="10" s="1"/>
  <c r="B246" i="10" s="1"/>
  <c r="B257" i="10" s="1"/>
  <c r="B268" i="10" s="1"/>
  <c r="B279" i="10" s="1"/>
  <c r="B290" i="10" s="1"/>
  <c r="B301" i="10" s="1"/>
  <c r="B312" i="10" s="1"/>
  <c r="B323" i="10" s="1"/>
  <c r="B334" i="10" s="1"/>
  <c r="B345" i="10" s="1"/>
  <c r="B13" i="11"/>
  <c r="B24" i="11" s="1"/>
  <c r="B35" i="11" s="1"/>
  <c r="B46" i="11" s="1"/>
  <c r="B57" i="11" s="1"/>
  <c r="B68" i="11" s="1"/>
  <c r="B79" i="11" s="1"/>
  <c r="B90" i="11" s="1"/>
  <c r="B101" i="11" s="1"/>
  <c r="B112" i="11" s="1"/>
  <c r="B123" i="11" s="1"/>
  <c r="B134" i="11" s="1"/>
  <c r="B145" i="11" s="1"/>
  <c r="B156" i="11" s="1"/>
  <c r="B167" i="11" s="1"/>
  <c r="B178" i="11" s="1"/>
  <c r="B189" i="11" s="1"/>
  <c r="B200" i="11" s="1"/>
  <c r="B211" i="11" s="1"/>
  <c r="B222" i="11" s="1"/>
  <c r="B233" i="11" s="1"/>
  <c r="B244" i="11" s="1"/>
  <c r="B255" i="11" s="1"/>
  <c r="B266" i="11" s="1"/>
  <c r="B277" i="11" s="1"/>
  <c r="B288" i="11" s="1"/>
  <c r="B299" i="11" s="1"/>
  <c r="B310" i="11" s="1"/>
  <c r="B321" i="11" s="1"/>
  <c r="B332" i="11" s="1"/>
  <c r="B343" i="11" s="1"/>
  <c r="B11" i="12"/>
  <c r="B22" i="12" s="1"/>
  <c r="B33" i="12" s="1"/>
  <c r="B44" i="12" s="1"/>
  <c r="B55" i="12" s="1"/>
  <c r="B66" i="12" s="1"/>
  <c r="B77" i="12" s="1"/>
  <c r="B88" i="12" s="1"/>
  <c r="B99" i="12" s="1"/>
  <c r="B110" i="12" s="1"/>
  <c r="B121" i="12" s="1"/>
  <c r="B132" i="12" s="1"/>
  <c r="B143" i="12" s="1"/>
  <c r="B154" i="12" s="1"/>
  <c r="B165" i="12" s="1"/>
  <c r="B176" i="12" s="1"/>
  <c r="B187" i="12" s="1"/>
  <c r="B198" i="12" s="1"/>
  <c r="B209" i="12" s="1"/>
  <c r="B220" i="12" s="1"/>
  <c r="B231" i="12" s="1"/>
  <c r="B242" i="12" s="1"/>
  <c r="B253" i="12" s="1"/>
  <c r="B264" i="12" s="1"/>
  <c r="B275" i="12" s="1"/>
  <c r="B286" i="12" s="1"/>
  <c r="B297" i="12" s="1"/>
  <c r="B308" i="12" s="1"/>
  <c r="B319" i="12" s="1"/>
  <c r="B330" i="12" s="1"/>
  <c r="B341" i="12" s="1"/>
  <c r="B9" i="13"/>
  <c r="B20" i="13" s="1"/>
  <c r="B31" i="13" s="1"/>
  <c r="B42" i="13" s="1"/>
  <c r="B53" i="13" s="1"/>
  <c r="B64" i="13" s="1"/>
  <c r="B75" i="13" s="1"/>
  <c r="B86" i="13" s="1"/>
  <c r="B97" i="13" s="1"/>
  <c r="B108" i="13" s="1"/>
  <c r="B119" i="13" s="1"/>
  <c r="B130" i="13" s="1"/>
  <c r="B141" i="13" s="1"/>
  <c r="B152" i="13" s="1"/>
  <c r="B163" i="13" s="1"/>
  <c r="B174" i="13" s="1"/>
  <c r="B185" i="13" s="1"/>
  <c r="B196" i="13" s="1"/>
  <c r="B207" i="13" s="1"/>
  <c r="B218" i="13" s="1"/>
  <c r="B229" i="13" s="1"/>
  <c r="B240" i="13" s="1"/>
  <c r="B251" i="13" s="1"/>
  <c r="B262" i="13" s="1"/>
  <c r="B273" i="13" s="1"/>
  <c r="B284" i="13" s="1"/>
  <c r="B295" i="13" s="1"/>
  <c r="B306" i="13" s="1"/>
  <c r="B317" i="13" s="1"/>
  <c r="B328" i="13" s="1"/>
  <c r="B339" i="13" s="1"/>
  <c r="B17" i="13"/>
  <c r="B28" i="13" s="1"/>
  <c r="B39" i="13" s="1"/>
  <c r="B50" i="13" s="1"/>
  <c r="B61" i="13" s="1"/>
  <c r="B72" i="13" s="1"/>
  <c r="B83" i="13" s="1"/>
  <c r="B94" i="13" s="1"/>
  <c r="B105" i="13" s="1"/>
  <c r="B116" i="13" s="1"/>
  <c r="B127" i="13" s="1"/>
  <c r="B138" i="13" s="1"/>
  <c r="B149" i="13" s="1"/>
  <c r="B160" i="13" s="1"/>
  <c r="B171" i="13" s="1"/>
  <c r="B182" i="13" s="1"/>
  <c r="B193" i="13" s="1"/>
  <c r="B204" i="13" s="1"/>
  <c r="B215" i="13" s="1"/>
  <c r="B226" i="13" s="1"/>
  <c r="B237" i="13" s="1"/>
  <c r="B248" i="13" s="1"/>
  <c r="B259" i="13" s="1"/>
  <c r="B270" i="13" s="1"/>
  <c r="B281" i="13" s="1"/>
  <c r="B292" i="13" s="1"/>
  <c r="B303" i="13" s="1"/>
  <c r="B314" i="13" s="1"/>
  <c r="B325" i="13" s="1"/>
  <c r="B336" i="13" s="1"/>
  <c r="B347" i="13" s="1"/>
  <c r="B15" i="2"/>
  <c r="B26" i="2" s="1"/>
  <c r="B37" i="2" s="1"/>
  <c r="B48" i="2" s="1"/>
  <c r="B59" i="2" s="1"/>
  <c r="B70" i="2" s="1"/>
  <c r="B81" i="2" s="1"/>
  <c r="B92" i="2" s="1"/>
  <c r="B103" i="2" s="1"/>
  <c r="B114" i="2" s="1"/>
  <c r="B125" i="2" s="1"/>
  <c r="B136" i="2" s="1"/>
  <c r="B147" i="2" s="1"/>
  <c r="B158" i="2" s="1"/>
  <c r="B169" i="2" s="1"/>
  <c r="B180" i="2" s="1"/>
  <c r="B191" i="2" s="1"/>
  <c r="B202" i="2" s="1"/>
  <c r="B213" i="2" s="1"/>
  <c r="B224" i="2" s="1"/>
  <c r="B235" i="2" s="1"/>
  <c r="B246" i="2" s="1"/>
  <c r="B257" i="2" s="1"/>
  <c r="B268" i="2" s="1"/>
  <c r="B279" i="2" s="1"/>
  <c r="B290" i="2" s="1"/>
  <c r="B301" i="2" s="1"/>
  <c r="B312" i="2" s="1"/>
  <c r="B323" i="2" s="1"/>
  <c r="B334" i="2" s="1"/>
  <c r="B345" i="2" s="1"/>
  <c r="B18" i="11"/>
  <c r="B15" i="6"/>
  <c r="B26" i="6" s="1"/>
  <c r="B37" i="6" s="1"/>
  <c r="B48" i="6" s="1"/>
  <c r="B59" i="6" s="1"/>
  <c r="B70" i="6" s="1"/>
  <c r="B81" i="6" s="1"/>
  <c r="B92" i="6" s="1"/>
  <c r="B103" i="6" s="1"/>
  <c r="B114" i="6" s="1"/>
  <c r="B125" i="6" s="1"/>
  <c r="B136" i="6" s="1"/>
  <c r="B147" i="6" s="1"/>
  <c r="B158" i="6" s="1"/>
  <c r="B169" i="6" s="1"/>
  <c r="B180" i="6" s="1"/>
  <c r="B191" i="6" s="1"/>
  <c r="B202" i="6" s="1"/>
  <c r="B213" i="6" s="1"/>
  <c r="B224" i="6" s="1"/>
  <c r="B235" i="6" s="1"/>
  <c r="B246" i="6" s="1"/>
  <c r="B257" i="6" s="1"/>
  <c r="B268" i="6" s="1"/>
  <c r="B279" i="6" s="1"/>
  <c r="B290" i="6" s="1"/>
  <c r="B301" i="6" s="1"/>
  <c r="B312" i="6" s="1"/>
  <c r="B323" i="6" s="1"/>
  <c r="B334" i="6" s="1"/>
  <c r="B345" i="6" s="1"/>
  <c r="B16" i="7"/>
  <c r="B27" i="7" s="1"/>
  <c r="B38" i="7" s="1"/>
  <c r="B49" i="7" s="1"/>
  <c r="B60" i="7" s="1"/>
  <c r="B71" i="7" s="1"/>
  <c r="B82" i="7" s="1"/>
  <c r="B93" i="7" s="1"/>
  <c r="B104" i="7" s="1"/>
  <c r="B115" i="7" s="1"/>
  <c r="B126" i="7" s="1"/>
  <c r="B137" i="7" s="1"/>
  <c r="B148" i="7" s="1"/>
  <c r="B159" i="7" s="1"/>
  <c r="B170" i="7" s="1"/>
  <c r="B181" i="7" s="1"/>
  <c r="B192" i="7" s="1"/>
  <c r="B203" i="7" s="1"/>
  <c r="B214" i="7" s="1"/>
  <c r="B225" i="7" s="1"/>
  <c r="B236" i="7" s="1"/>
  <c r="B247" i="7" s="1"/>
  <c r="B258" i="7" s="1"/>
  <c r="B269" i="7" s="1"/>
  <c r="B280" i="7" s="1"/>
  <c r="B291" i="7" s="1"/>
  <c r="B302" i="7" s="1"/>
  <c r="B313" i="7" s="1"/>
  <c r="B324" i="7" s="1"/>
  <c r="B335" i="7" s="1"/>
  <c r="B346" i="7" s="1"/>
  <c r="B14" i="8"/>
  <c r="B25" i="8" s="1"/>
  <c r="B36" i="8" s="1"/>
  <c r="B47" i="8" s="1"/>
  <c r="B58" i="8" s="1"/>
  <c r="B69" i="8" s="1"/>
  <c r="B80" i="8" s="1"/>
  <c r="B91" i="8" s="1"/>
  <c r="B102" i="8" s="1"/>
  <c r="B113" i="8" s="1"/>
  <c r="B124" i="8" s="1"/>
  <c r="B135" i="8" s="1"/>
  <c r="B146" i="8" s="1"/>
  <c r="B157" i="8" s="1"/>
  <c r="B168" i="8" s="1"/>
  <c r="B179" i="8" s="1"/>
  <c r="B190" i="8" s="1"/>
  <c r="B201" i="8" s="1"/>
  <c r="B212" i="8" s="1"/>
  <c r="B223" i="8" s="1"/>
  <c r="B234" i="8" s="1"/>
  <c r="B245" i="8" s="1"/>
  <c r="B256" i="8" s="1"/>
  <c r="B267" i="8" s="1"/>
  <c r="B278" i="8" s="1"/>
  <c r="B289" i="8" s="1"/>
  <c r="B300" i="8" s="1"/>
  <c r="B311" i="8" s="1"/>
  <c r="B322" i="8" s="1"/>
  <c r="B333" i="8" s="1"/>
  <c r="B344" i="8" s="1"/>
  <c r="B12" i="9"/>
  <c r="B23" i="9" s="1"/>
  <c r="B34" i="9" s="1"/>
  <c r="B45" i="9" s="1"/>
  <c r="B56" i="9" s="1"/>
  <c r="B67" i="9" s="1"/>
  <c r="B78" i="9" s="1"/>
  <c r="B89" i="9" s="1"/>
  <c r="B100" i="9" s="1"/>
  <c r="B111" i="9" s="1"/>
  <c r="B122" i="9" s="1"/>
  <c r="B133" i="9" s="1"/>
  <c r="B144" i="9" s="1"/>
  <c r="B155" i="9" s="1"/>
  <c r="B166" i="9" s="1"/>
  <c r="B177" i="9" s="1"/>
  <c r="B188" i="9" s="1"/>
  <c r="B199" i="9" s="1"/>
  <c r="B210" i="9" s="1"/>
  <c r="B221" i="9" s="1"/>
  <c r="B232" i="9" s="1"/>
  <c r="B243" i="9" s="1"/>
  <c r="B254" i="9" s="1"/>
  <c r="B265" i="9" s="1"/>
  <c r="B276" i="9" s="1"/>
  <c r="B287" i="9" s="1"/>
  <c r="B298" i="9" s="1"/>
  <c r="B309" i="9" s="1"/>
  <c r="B320" i="9" s="1"/>
  <c r="B331" i="9" s="1"/>
  <c r="B342" i="9" s="1"/>
  <c r="B10" i="10"/>
  <c r="B21" i="10" s="1"/>
  <c r="B32" i="10" s="1"/>
  <c r="B43" i="10" s="1"/>
  <c r="B54" i="10" s="1"/>
  <c r="B65" i="10" s="1"/>
  <c r="B76" i="10" s="1"/>
  <c r="B87" i="10" s="1"/>
  <c r="B98" i="10" s="1"/>
  <c r="B109" i="10" s="1"/>
  <c r="B120" i="10" s="1"/>
  <c r="B131" i="10" s="1"/>
  <c r="B142" i="10" s="1"/>
  <c r="B153" i="10" s="1"/>
  <c r="B164" i="10" s="1"/>
  <c r="B175" i="10" s="1"/>
  <c r="B186" i="10" s="1"/>
  <c r="B197" i="10" s="1"/>
  <c r="B208" i="10" s="1"/>
  <c r="B219" i="10" s="1"/>
  <c r="B230" i="10" s="1"/>
  <c r="B241" i="10" s="1"/>
  <c r="B252" i="10" s="1"/>
  <c r="B263" i="10" s="1"/>
  <c r="B274" i="10" s="1"/>
  <c r="B285" i="10" s="1"/>
  <c r="B296" i="10" s="1"/>
  <c r="B307" i="10" s="1"/>
  <c r="B318" i="10" s="1"/>
  <c r="B329" i="10" s="1"/>
  <c r="B340" i="10" s="1"/>
  <c r="B8" i="11"/>
  <c r="B19" i="11" s="1"/>
  <c r="B30" i="11" s="1"/>
  <c r="B41" i="11" s="1"/>
  <c r="B52" i="11" s="1"/>
  <c r="B63" i="11" s="1"/>
  <c r="B74" i="11" s="1"/>
  <c r="B85" i="11" s="1"/>
  <c r="B96" i="11" s="1"/>
  <c r="B107" i="11" s="1"/>
  <c r="B118" i="11" s="1"/>
  <c r="B129" i="11" s="1"/>
  <c r="B140" i="11" s="1"/>
  <c r="B151" i="11" s="1"/>
  <c r="B162" i="11" s="1"/>
  <c r="B173" i="11" s="1"/>
  <c r="B184" i="11" s="1"/>
  <c r="B195" i="11" s="1"/>
  <c r="B206" i="11" s="1"/>
  <c r="B217" i="11" s="1"/>
  <c r="B228" i="11" s="1"/>
  <c r="B239" i="11" s="1"/>
  <c r="B250" i="11" s="1"/>
  <c r="B261" i="11" s="1"/>
  <c r="B272" i="11" s="1"/>
  <c r="B283" i="11" s="1"/>
  <c r="B294" i="11" s="1"/>
  <c r="B305" i="11" s="1"/>
  <c r="B316" i="11" s="1"/>
  <c r="B327" i="11" s="1"/>
  <c r="B338" i="11" s="1"/>
  <c r="B16" i="11"/>
  <c r="B27" i="11" s="1"/>
  <c r="B38" i="11" s="1"/>
  <c r="B49" i="11" s="1"/>
  <c r="B60" i="11" s="1"/>
  <c r="B71" i="11" s="1"/>
  <c r="B82" i="11" s="1"/>
  <c r="B93" i="11" s="1"/>
  <c r="B104" i="11" s="1"/>
  <c r="B115" i="11" s="1"/>
  <c r="B126" i="11" s="1"/>
  <c r="B137" i="11" s="1"/>
  <c r="B148" i="11" s="1"/>
  <c r="B159" i="11" s="1"/>
  <c r="B170" i="11" s="1"/>
  <c r="B181" i="11" s="1"/>
  <c r="B192" i="11" s="1"/>
  <c r="B203" i="11" s="1"/>
  <c r="B214" i="11" s="1"/>
  <c r="B225" i="11" s="1"/>
  <c r="B236" i="11" s="1"/>
  <c r="B247" i="11" s="1"/>
  <c r="B258" i="11" s="1"/>
  <c r="B269" i="11" s="1"/>
  <c r="B280" i="11" s="1"/>
  <c r="B291" i="11" s="1"/>
  <c r="B302" i="11" s="1"/>
  <c r="B313" i="11" s="1"/>
  <c r="B324" i="11" s="1"/>
  <c r="B335" i="11" s="1"/>
  <c r="B346" i="11" s="1"/>
  <c r="B14" i="12"/>
  <c r="B25" i="12" s="1"/>
  <c r="B36" i="12" s="1"/>
  <c r="B47" i="12" s="1"/>
  <c r="B58" i="12" s="1"/>
  <c r="B69" i="12" s="1"/>
  <c r="B80" i="12" s="1"/>
  <c r="B91" i="12" s="1"/>
  <c r="B102" i="12" s="1"/>
  <c r="B113" i="12" s="1"/>
  <c r="B124" i="12" s="1"/>
  <c r="B135" i="12" s="1"/>
  <c r="B146" i="12" s="1"/>
  <c r="B157" i="12" s="1"/>
  <c r="B168" i="12" s="1"/>
  <c r="B179" i="12" s="1"/>
  <c r="B190" i="12" s="1"/>
  <c r="B201" i="12" s="1"/>
  <c r="B212" i="12" s="1"/>
  <c r="B223" i="12" s="1"/>
  <c r="B234" i="12" s="1"/>
  <c r="B245" i="12" s="1"/>
  <c r="B256" i="12" s="1"/>
  <c r="B267" i="12" s="1"/>
  <c r="B278" i="12" s="1"/>
  <c r="B289" i="12" s="1"/>
  <c r="B300" i="12" s="1"/>
  <c r="B311" i="12" s="1"/>
  <c r="B322" i="12" s="1"/>
  <c r="B333" i="12" s="1"/>
  <c r="B344" i="12" s="1"/>
  <c r="B12" i="13"/>
  <c r="B23" i="13" s="1"/>
  <c r="B34" i="13" s="1"/>
  <c r="B45" i="13" s="1"/>
  <c r="B56" i="13" s="1"/>
  <c r="B67" i="13" s="1"/>
  <c r="B78" i="13" s="1"/>
  <c r="B89" i="13" s="1"/>
  <c r="B100" i="13" s="1"/>
  <c r="B111" i="13" s="1"/>
  <c r="B122" i="13" s="1"/>
  <c r="B133" i="13" s="1"/>
  <c r="B144" i="13" s="1"/>
  <c r="B155" i="13" s="1"/>
  <c r="B166" i="13" s="1"/>
  <c r="B177" i="13" s="1"/>
  <c r="B188" i="13" s="1"/>
  <c r="B199" i="13" s="1"/>
  <c r="B210" i="13" s="1"/>
  <c r="B221" i="13" s="1"/>
  <c r="B232" i="13" s="1"/>
  <c r="B243" i="13" s="1"/>
  <c r="B254" i="13" s="1"/>
  <c r="B265" i="13" s="1"/>
  <c r="B276" i="13" s="1"/>
  <c r="B287" i="13" s="1"/>
  <c r="B298" i="13" s="1"/>
  <c r="B309" i="13" s="1"/>
  <c r="B320" i="13" s="1"/>
  <c r="B331" i="13" s="1"/>
  <c r="B342" i="13" s="1"/>
  <c r="B10" i="2"/>
  <c r="B21" i="2" s="1"/>
  <c r="B32" i="2" s="1"/>
  <c r="B43" i="2" s="1"/>
  <c r="B54" i="2" s="1"/>
  <c r="B65" i="2" s="1"/>
  <c r="B76" i="2" s="1"/>
  <c r="B87" i="2" s="1"/>
  <c r="B98" i="2" s="1"/>
  <c r="B109" i="2" s="1"/>
  <c r="B120" i="2" s="1"/>
  <c r="B131" i="2" s="1"/>
  <c r="B142" i="2" s="1"/>
  <c r="B153" i="2" s="1"/>
  <c r="B164" i="2" s="1"/>
  <c r="B175" i="2" s="1"/>
  <c r="B186" i="2" s="1"/>
  <c r="B197" i="2" s="1"/>
  <c r="B208" i="2" s="1"/>
  <c r="B219" i="2" s="1"/>
  <c r="B230" i="2" s="1"/>
  <c r="B241" i="2" s="1"/>
  <c r="B252" i="2" s="1"/>
  <c r="B263" i="2" s="1"/>
  <c r="B274" i="2" s="1"/>
  <c r="B285" i="2" s="1"/>
  <c r="B296" i="2" s="1"/>
  <c r="B307" i="2" s="1"/>
  <c r="B318" i="2" s="1"/>
  <c r="B329" i="2" s="1"/>
  <c r="B340" i="2" s="1"/>
  <c r="B18" i="6"/>
  <c r="B18" i="2"/>
  <c r="B9" i="7"/>
  <c r="B20" i="7" s="1"/>
  <c r="B31" i="7" s="1"/>
  <c r="B42" i="7" s="1"/>
  <c r="B53" i="7" s="1"/>
  <c r="B64" i="7" s="1"/>
  <c r="B75" i="7" s="1"/>
  <c r="B86" i="7" s="1"/>
  <c r="B97" i="7" s="1"/>
  <c r="B108" i="7" s="1"/>
  <c r="B119" i="7" s="1"/>
  <c r="B130" i="7" s="1"/>
  <c r="B141" i="7" s="1"/>
  <c r="B152" i="7" s="1"/>
  <c r="B163" i="7" s="1"/>
  <c r="B174" i="7" s="1"/>
  <c r="B185" i="7" s="1"/>
  <c r="B196" i="7" s="1"/>
  <c r="B207" i="7" s="1"/>
  <c r="B218" i="7" s="1"/>
  <c r="B229" i="7" s="1"/>
  <c r="B240" i="7" s="1"/>
  <c r="B251" i="7" s="1"/>
  <c r="B262" i="7" s="1"/>
  <c r="B273" i="7" s="1"/>
  <c r="B284" i="7" s="1"/>
  <c r="B295" i="7" s="1"/>
  <c r="B306" i="7" s="1"/>
  <c r="B317" i="7" s="1"/>
  <c r="B328" i="7" s="1"/>
  <c r="B339" i="7" s="1"/>
  <c r="B17" i="7"/>
  <c r="B28" i="7" s="1"/>
  <c r="B39" i="7" s="1"/>
  <c r="B50" i="7" s="1"/>
  <c r="B61" i="7" s="1"/>
  <c r="B72" i="7" s="1"/>
  <c r="B83" i="7" s="1"/>
  <c r="B94" i="7" s="1"/>
  <c r="B105" i="7" s="1"/>
  <c r="B116" i="7" s="1"/>
  <c r="B127" i="7" s="1"/>
  <c r="B138" i="7" s="1"/>
  <c r="B149" i="7" s="1"/>
  <c r="B160" i="7" s="1"/>
  <c r="B171" i="7" s="1"/>
  <c r="B182" i="7" s="1"/>
  <c r="B193" i="7" s="1"/>
  <c r="B204" i="7" s="1"/>
  <c r="B215" i="7" s="1"/>
  <c r="B226" i="7" s="1"/>
  <c r="B237" i="7" s="1"/>
  <c r="B248" i="7" s="1"/>
  <c r="B259" i="7" s="1"/>
  <c r="B270" i="7" s="1"/>
  <c r="B281" i="7" s="1"/>
  <c r="B292" i="7" s="1"/>
  <c r="B303" i="7" s="1"/>
  <c r="B314" i="7" s="1"/>
  <c r="B325" i="7" s="1"/>
  <c r="B336" i="7" s="1"/>
  <c r="B347" i="7" s="1"/>
  <c r="B15" i="8"/>
  <c r="B26" i="8" s="1"/>
  <c r="B37" i="8" s="1"/>
  <c r="B48" i="8" s="1"/>
  <c r="B59" i="8" s="1"/>
  <c r="B70" i="8" s="1"/>
  <c r="B81" i="8" s="1"/>
  <c r="B92" i="8" s="1"/>
  <c r="B103" i="8" s="1"/>
  <c r="B114" i="8" s="1"/>
  <c r="B125" i="8" s="1"/>
  <c r="B136" i="8" s="1"/>
  <c r="B147" i="8" s="1"/>
  <c r="B158" i="8" s="1"/>
  <c r="B169" i="8" s="1"/>
  <c r="B180" i="8" s="1"/>
  <c r="B191" i="8" s="1"/>
  <c r="B202" i="8" s="1"/>
  <c r="B213" i="8" s="1"/>
  <c r="B224" i="8" s="1"/>
  <c r="B235" i="8" s="1"/>
  <c r="B246" i="8" s="1"/>
  <c r="B257" i="8" s="1"/>
  <c r="B268" i="8" s="1"/>
  <c r="B279" i="8" s="1"/>
  <c r="B290" i="8" s="1"/>
  <c r="B301" i="8" s="1"/>
  <c r="B312" i="8" s="1"/>
  <c r="B323" i="8" s="1"/>
  <c r="B334" i="8" s="1"/>
  <c r="B345" i="8" s="1"/>
  <c r="B13" i="9"/>
  <c r="B24" i="9" s="1"/>
  <c r="B35" i="9" s="1"/>
  <c r="B46" i="9" s="1"/>
  <c r="B57" i="9" s="1"/>
  <c r="B68" i="9" s="1"/>
  <c r="B79" i="9" s="1"/>
  <c r="B90" i="9" s="1"/>
  <c r="B101" i="9" s="1"/>
  <c r="B112" i="9" s="1"/>
  <c r="B123" i="9" s="1"/>
  <c r="B134" i="9" s="1"/>
  <c r="B145" i="9" s="1"/>
  <c r="B156" i="9" s="1"/>
  <c r="B167" i="9" s="1"/>
  <c r="B178" i="9" s="1"/>
  <c r="B189" i="9" s="1"/>
  <c r="B200" i="9" s="1"/>
  <c r="B211" i="9" s="1"/>
  <c r="B222" i="9" s="1"/>
  <c r="B233" i="9" s="1"/>
  <c r="B244" i="9" s="1"/>
  <c r="B255" i="9" s="1"/>
  <c r="B266" i="9" s="1"/>
  <c r="B277" i="9" s="1"/>
  <c r="B288" i="9" s="1"/>
  <c r="B299" i="9" s="1"/>
  <c r="B310" i="9" s="1"/>
  <c r="B321" i="9" s="1"/>
  <c r="B332" i="9" s="1"/>
  <c r="B343" i="9" s="1"/>
  <c r="B11" i="10"/>
  <c r="B22" i="10" s="1"/>
  <c r="B33" i="10" s="1"/>
  <c r="B44" i="10" s="1"/>
  <c r="B55" i="10" s="1"/>
  <c r="B66" i="10" s="1"/>
  <c r="B77" i="10" s="1"/>
  <c r="B88" i="10" s="1"/>
  <c r="B99" i="10" s="1"/>
  <c r="B110" i="10" s="1"/>
  <c r="B121" i="10" s="1"/>
  <c r="B132" i="10" s="1"/>
  <c r="B143" i="10" s="1"/>
  <c r="B154" i="10" s="1"/>
  <c r="B165" i="10" s="1"/>
  <c r="B176" i="10" s="1"/>
  <c r="B187" i="10" s="1"/>
  <c r="B198" i="10" s="1"/>
  <c r="B209" i="10" s="1"/>
  <c r="B220" i="10" s="1"/>
  <c r="B231" i="10" s="1"/>
  <c r="B242" i="10" s="1"/>
  <c r="B253" i="10" s="1"/>
  <c r="B264" i="10" s="1"/>
  <c r="B275" i="10" s="1"/>
  <c r="B286" i="10" s="1"/>
  <c r="B297" i="10" s="1"/>
  <c r="B308" i="10" s="1"/>
  <c r="B319" i="10" s="1"/>
  <c r="B330" i="10" s="1"/>
  <c r="B341" i="10" s="1"/>
  <c r="B9" i="11"/>
  <c r="B20" i="11" s="1"/>
  <c r="B31" i="11" s="1"/>
  <c r="B42" i="11" s="1"/>
  <c r="B53" i="11" s="1"/>
  <c r="B64" i="11" s="1"/>
  <c r="B75" i="11" s="1"/>
  <c r="B86" i="11" s="1"/>
  <c r="B97" i="11" s="1"/>
  <c r="B108" i="11" s="1"/>
  <c r="B119" i="11" s="1"/>
  <c r="B130" i="11" s="1"/>
  <c r="B141" i="11" s="1"/>
  <c r="B152" i="11" s="1"/>
  <c r="B163" i="11" s="1"/>
  <c r="B174" i="11" s="1"/>
  <c r="B185" i="11" s="1"/>
  <c r="B196" i="11" s="1"/>
  <c r="B207" i="11" s="1"/>
  <c r="B218" i="11" s="1"/>
  <c r="B229" i="11" s="1"/>
  <c r="B240" i="11" s="1"/>
  <c r="B251" i="11" s="1"/>
  <c r="B262" i="11" s="1"/>
  <c r="B273" i="11" s="1"/>
  <c r="B284" i="11" s="1"/>
  <c r="B295" i="11" s="1"/>
  <c r="B306" i="11" s="1"/>
  <c r="B317" i="11" s="1"/>
  <c r="B328" i="11" s="1"/>
  <c r="B339" i="11" s="1"/>
  <c r="B17" i="11"/>
  <c r="B28" i="11" s="1"/>
  <c r="B39" i="11" s="1"/>
  <c r="B50" i="11" s="1"/>
  <c r="B61" i="11" s="1"/>
  <c r="B72" i="11" s="1"/>
  <c r="B83" i="11" s="1"/>
  <c r="B94" i="11" s="1"/>
  <c r="B105" i="11" s="1"/>
  <c r="B116" i="11" s="1"/>
  <c r="B127" i="11" s="1"/>
  <c r="B138" i="11" s="1"/>
  <c r="B149" i="11" s="1"/>
  <c r="B160" i="11" s="1"/>
  <c r="B171" i="11" s="1"/>
  <c r="B182" i="11" s="1"/>
  <c r="B193" i="11" s="1"/>
  <c r="B204" i="11" s="1"/>
  <c r="B215" i="11" s="1"/>
  <c r="B226" i="11" s="1"/>
  <c r="B237" i="11" s="1"/>
  <c r="B248" i="11" s="1"/>
  <c r="B259" i="11" s="1"/>
  <c r="B270" i="11" s="1"/>
  <c r="B281" i="11" s="1"/>
  <c r="B292" i="11" s="1"/>
  <c r="B303" i="11" s="1"/>
  <c r="B314" i="11" s="1"/>
  <c r="B325" i="11" s="1"/>
  <c r="B336" i="11" s="1"/>
  <c r="B347" i="11" s="1"/>
  <c r="B15" i="12"/>
  <c r="B26" i="12" s="1"/>
  <c r="B37" i="12" s="1"/>
  <c r="B48" i="12" s="1"/>
  <c r="B59" i="12" s="1"/>
  <c r="B70" i="12" s="1"/>
  <c r="B81" i="12" s="1"/>
  <c r="B92" i="12" s="1"/>
  <c r="B103" i="12" s="1"/>
  <c r="B114" i="12" s="1"/>
  <c r="B125" i="12" s="1"/>
  <c r="B136" i="12" s="1"/>
  <c r="B147" i="12" s="1"/>
  <c r="B158" i="12" s="1"/>
  <c r="B169" i="12" s="1"/>
  <c r="B180" i="12" s="1"/>
  <c r="B191" i="12" s="1"/>
  <c r="B202" i="12" s="1"/>
  <c r="B213" i="12" s="1"/>
  <c r="B224" i="12" s="1"/>
  <c r="B235" i="12" s="1"/>
  <c r="B246" i="12" s="1"/>
  <c r="B257" i="12" s="1"/>
  <c r="B268" i="12" s="1"/>
  <c r="B279" i="12" s="1"/>
  <c r="B290" i="12" s="1"/>
  <c r="B301" i="12" s="1"/>
  <c r="B312" i="12" s="1"/>
  <c r="B323" i="12" s="1"/>
  <c r="B334" i="12" s="1"/>
  <c r="B345" i="12" s="1"/>
  <c r="B13" i="13"/>
  <c r="B24" i="13" s="1"/>
  <c r="B35" i="13" s="1"/>
  <c r="B46" i="13" s="1"/>
  <c r="B57" i="13" s="1"/>
  <c r="B68" i="13" s="1"/>
  <c r="B79" i="13" s="1"/>
  <c r="B90" i="13" s="1"/>
  <c r="B101" i="13" s="1"/>
  <c r="B112" i="13" s="1"/>
  <c r="B123" i="13" s="1"/>
  <c r="B134" i="13" s="1"/>
  <c r="B145" i="13" s="1"/>
  <c r="B156" i="13" s="1"/>
  <c r="B167" i="13" s="1"/>
  <c r="B178" i="13" s="1"/>
  <c r="B189" i="13" s="1"/>
  <c r="B200" i="13" s="1"/>
  <c r="B211" i="13" s="1"/>
  <c r="B222" i="13" s="1"/>
  <c r="B233" i="13" s="1"/>
  <c r="B244" i="13" s="1"/>
  <c r="B255" i="13" s="1"/>
  <c r="B266" i="13" s="1"/>
  <c r="B277" i="13" s="1"/>
  <c r="B288" i="13" s="1"/>
  <c r="B299" i="13" s="1"/>
  <c r="B310" i="13" s="1"/>
  <c r="B321" i="13" s="1"/>
  <c r="B332" i="13" s="1"/>
  <c r="B343" i="13" s="1"/>
  <c r="B11" i="2"/>
  <c r="B22" i="2" s="1"/>
  <c r="B33" i="2" s="1"/>
  <c r="B44" i="2" s="1"/>
  <c r="B55" i="2" s="1"/>
  <c r="B66" i="2" s="1"/>
  <c r="B77" i="2" s="1"/>
  <c r="B88" i="2" s="1"/>
  <c r="B99" i="2" s="1"/>
  <c r="B110" i="2" s="1"/>
  <c r="B121" i="2" s="1"/>
  <c r="B132" i="2" s="1"/>
  <c r="B143" i="2" s="1"/>
  <c r="B154" i="2" s="1"/>
  <c r="B165" i="2" s="1"/>
  <c r="B176" i="2" s="1"/>
  <c r="B187" i="2" s="1"/>
  <c r="B198" i="2" s="1"/>
  <c r="B209" i="2" s="1"/>
  <c r="B220" i="2" s="1"/>
  <c r="B231" i="2" s="1"/>
  <c r="B242" i="2" s="1"/>
  <c r="B253" i="2" s="1"/>
  <c r="B264" i="2" s="1"/>
  <c r="B275" i="2" s="1"/>
  <c r="B286" i="2" s="1"/>
  <c r="B297" i="2" s="1"/>
  <c r="B308" i="2" s="1"/>
  <c r="B319" i="2" s="1"/>
  <c r="B330" i="2" s="1"/>
  <c r="B341" i="2" s="1"/>
  <c r="B18" i="7"/>
  <c r="B12" i="7"/>
  <c r="B23" i="7" s="1"/>
  <c r="B34" i="7" s="1"/>
  <c r="B45" i="7" s="1"/>
  <c r="B56" i="7" s="1"/>
  <c r="B67" i="7" s="1"/>
  <c r="B78" i="7" s="1"/>
  <c r="B89" i="7" s="1"/>
  <c r="B100" i="7" s="1"/>
  <c r="B111" i="7" s="1"/>
  <c r="B122" i="7" s="1"/>
  <c r="B133" i="7" s="1"/>
  <c r="B144" i="7" s="1"/>
  <c r="B155" i="7" s="1"/>
  <c r="B166" i="7" s="1"/>
  <c r="B177" i="7" s="1"/>
  <c r="B188" i="7" s="1"/>
  <c r="B199" i="7" s="1"/>
  <c r="B210" i="7" s="1"/>
  <c r="B221" i="7" s="1"/>
  <c r="B232" i="7" s="1"/>
  <c r="B243" i="7" s="1"/>
  <c r="B254" i="7" s="1"/>
  <c r="B265" i="7" s="1"/>
  <c r="B276" i="7" s="1"/>
  <c r="B287" i="7" s="1"/>
  <c r="B298" i="7" s="1"/>
  <c r="B309" i="7" s="1"/>
  <c r="B320" i="7" s="1"/>
  <c r="B331" i="7" s="1"/>
  <c r="B342" i="7" s="1"/>
  <c r="B10" i="8"/>
  <c r="B21" i="8" s="1"/>
  <c r="B32" i="8" s="1"/>
  <c r="B43" i="8" s="1"/>
  <c r="B54" i="8" s="1"/>
  <c r="B65" i="8" s="1"/>
  <c r="B76" i="8" s="1"/>
  <c r="B87" i="8" s="1"/>
  <c r="B98" i="8" s="1"/>
  <c r="B109" i="8" s="1"/>
  <c r="B120" i="8" s="1"/>
  <c r="B131" i="8" s="1"/>
  <c r="B142" i="8" s="1"/>
  <c r="B153" i="8" s="1"/>
  <c r="B164" i="8" s="1"/>
  <c r="B175" i="8" s="1"/>
  <c r="B186" i="8" s="1"/>
  <c r="B197" i="8" s="1"/>
  <c r="B208" i="8" s="1"/>
  <c r="B219" i="8" s="1"/>
  <c r="B230" i="8" s="1"/>
  <c r="B241" i="8" s="1"/>
  <c r="B252" i="8" s="1"/>
  <c r="B263" i="8" s="1"/>
  <c r="B274" i="8" s="1"/>
  <c r="B285" i="8" s="1"/>
  <c r="B296" i="8" s="1"/>
  <c r="B307" i="8" s="1"/>
  <c r="B318" i="8" s="1"/>
  <c r="B329" i="8" s="1"/>
  <c r="B340" i="8" s="1"/>
  <c r="B8" i="9"/>
  <c r="B19" i="9" s="1"/>
  <c r="B30" i="9" s="1"/>
  <c r="B41" i="9" s="1"/>
  <c r="B52" i="9" s="1"/>
  <c r="B63" i="9" s="1"/>
  <c r="B74" i="9" s="1"/>
  <c r="B85" i="9" s="1"/>
  <c r="B96" i="9" s="1"/>
  <c r="B107" i="9" s="1"/>
  <c r="B118" i="9" s="1"/>
  <c r="B129" i="9" s="1"/>
  <c r="B140" i="9" s="1"/>
  <c r="B151" i="9" s="1"/>
  <c r="B162" i="9" s="1"/>
  <c r="B173" i="9" s="1"/>
  <c r="B184" i="9" s="1"/>
  <c r="B195" i="9" s="1"/>
  <c r="B206" i="9" s="1"/>
  <c r="B217" i="9" s="1"/>
  <c r="B228" i="9" s="1"/>
  <c r="B239" i="9" s="1"/>
  <c r="B250" i="9" s="1"/>
  <c r="B261" i="9" s="1"/>
  <c r="B272" i="9" s="1"/>
  <c r="B283" i="9" s="1"/>
  <c r="B294" i="9" s="1"/>
  <c r="B305" i="9" s="1"/>
  <c r="B316" i="9" s="1"/>
  <c r="B327" i="9" s="1"/>
  <c r="B338" i="9" s="1"/>
  <c r="B16" i="9"/>
  <c r="B27" i="9" s="1"/>
  <c r="B38" i="9" s="1"/>
  <c r="B49" i="9" s="1"/>
  <c r="B60" i="9" s="1"/>
  <c r="B71" i="9" s="1"/>
  <c r="B82" i="9" s="1"/>
  <c r="B93" i="9" s="1"/>
  <c r="B104" i="9" s="1"/>
  <c r="B115" i="9" s="1"/>
  <c r="B126" i="9" s="1"/>
  <c r="B137" i="9" s="1"/>
  <c r="B148" i="9" s="1"/>
  <c r="B159" i="9" s="1"/>
  <c r="B170" i="9" s="1"/>
  <c r="B181" i="9" s="1"/>
  <c r="B192" i="9" s="1"/>
  <c r="B203" i="9" s="1"/>
  <c r="B214" i="9" s="1"/>
  <c r="B225" i="9" s="1"/>
  <c r="B236" i="9" s="1"/>
  <c r="B247" i="9" s="1"/>
  <c r="B258" i="9" s="1"/>
  <c r="B269" i="9" s="1"/>
  <c r="B280" i="9" s="1"/>
  <c r="B291" i="9" s="1"/>
  <c r="B302" i="9" s="1"/>
  <c r="B313" i="9" s="1"/>
  <c r="B324" i="9" s="1"/>
  <c r="B335" i="9" s="1"/>
  <c r="B346" i="9" s="1"/>
  <c r="B14" i="10"/>
  <c r="B25" i="10" s="1"/>
  <c r="B36" i="10" s="1"/>
  <c r="B47" i="10" s="1"/>
  <c r="B58" i="10" s="1"/>
  <c r="B69" i="10" s="1"/>
  <c r="B80" i="10" s="1"/>
  <c r="B91" i="10" s="1"/>
  <c r="B102" i="10" s="1"/>
  <c r="B113" i="10" s="1"/>
  <c r="B124" i="10" s="1"/>
  <c r="B135" i="10" s="1"/>
  <c r="B146" i="10" s="1"/>
  <c r="B157" i="10" s="1"/>
  <c r="B168" i="10" s="1"/>
  <c r="B179" i="10" s="1"/>
  <c r="B190" i="10" s="1"/>
  <c r="B201" i="10" s="1"/>
  <c r="B212" i="10" s="1"/>
  <c r="B223" i="10" s="1"/>
  <c r="B234" i="10" s="1"/>
  <c r="B245" i="10" s="1"/>
  <c r="B256" i="10" s="1"/>
  <c r="B267" i="10" s="1"/>
  <c r="B278" i="10" s="1"/>
  <c r="B289" i="10" s="1"/>
  <c r="B300" i="10" s="1"/>
  <c r="B311" i="10" s="1"/>
  <c r="B322" i="10" s="1"/>
  <c r="B333" i="10" s="1"/>
  <c r="B344" i="10" s="1"/>
  <c r="B12" i="11"/>
  <c r="B23" i="11" s="1"/>
  <c r="B34" i="11" s="1"/>
  <c r="B45" i="11" s="1"/>
  <c r="B56" i="11" s="1"/>
  <c r="B67" i="11" s="1"/>
  <c r="B78" i="11" s="1"/>
  <c r="B89" i="11" s="1"/>
  <c r="B100" i="11" s="1"/>
  <c r="B111" i="11" s="1"/>
  <c r="B122" i="11" s="1"/>
  <c r="B133" i="11" s="1"/>
  <c r="B144" i="11" s="1"/>
  <c r="B155" i="11" s="1"/>
  <c r="B166" i="11" s="1"/>
  <c r="B177" i="11" s="1"/>
  <c r="B188" i="11" s="1"/>
  <c r="B199" i="11" s="1"/>
  <c r="B210" i="11" s="1"/>
  <c r="B221" i="11" s="1"/>
  <c r="B232" i="11" s="1"/>
  <c r="B243" i="11" s="1"/>
  <c r="B254" i="11" s="1"/>
  <c r="B265" i="11" s="1"/>
  <c r="B276" i="11" s="1"/>
  <c r="B287" i="11" s="1"/>
  <c r="B298" i="11" s="1"/>
  <c r="B309" i="11" s="1"/>
  <c r="B320" i="11" s="1"/>
  <c r="B331" i="11" s="1"/>
  <c r="B342" i="11" s="1"/>
  <c r="B10" i="12"/>
  <c r="B21" i="12" s="1"/>
  <c r="B32" i="12" s="1"/>
  <c r="B43" i="12" s="1"/>
  <c r="B54" i="12" s="1"/>
  <c r="B65" i="12" s="1"/>
  <c r="B76" i="12" s="1"/>
  <c r="B87" i="12" s="1"/>
  <c r="B98" i="12" s="1"/>
  <c r="B109" i="12" s="1"/>
  <c r="B120" i="12" s="1"/>
  <c r="B131" i="12" s="1"/>
  <c r="B142" i="12" s="1"/>
  <c r="B153" i="12" s="1"/>
  <c r="B164" i="12" s="1"/>
  <c r="B175" i="12" s="1"/>
  <c r="B186" i="12" s="1"/>
  <c r="B197" i="12" s="1"/>
  <c r="B208" i="12" s="1"/>
  <c r="B219" i="12" s="1"/>
  <c r="B230" i="12" s="1"/>
  <c r="B241" i="12" s="1"/>
  <c r="B252" i="12" s="1"/>
  <c r="B263" i="12" s="1"/>
  <c r="B274" i="12" s="1"/>
  <c r="B285" i="12" s="1"/>
  <c r="B296" i="12" s="1"/>
  <c r="B307" i="12" s="1"/>
  <c r="B318" i="12" s="1"/>
  <c r="B329" i="12" s="1"/>
  <c r="B340" i="12" s="1"/>
  <c r="B8" i="13"/>
  <c r="B19" i="13" s="1"/>
  <c r="B30" i="13" s="1"/>
  <c r="B41" i="13" s="1"/>
  <c r="B52" i="13" s="1"/>
  <c r="B63" i="13" s="1"/>
  <c r="B74" i="13" s="1"/>
  <c r="B85" i="13" s="1"/>
  <c r="B96" i="13" s="1"/>
  <c r="B107" i="13" s="1"/>
  <c r="B118" i="13" s="1"/>
  <c r="B129" i="13" s="1"/>
  <c r="B140" i="13" s="1"/>
  <c r="B151" i="13" s="1"/>
  <c r="B162" i="13" s="1"/>
  <c r="B173" i="13" s="1"/>
  <c r="B184" i="13" s="1"/>
  <c r="B195" i="13" s="1"/>
  <c r="B206" i="13" s="1"/>
  <c r="B217" i="13" s="1"/>
  <c r="B228" i="13" s="1"/>
  <c r="B239" i="13" s="1"/>
  <c r="B250" i="13" s="1"/>
  <c r="B261" i="13" s="1"/>
  <c r="B272" i="13" s="1"/>
  <c r="B283" i="13" s="1"/>
  <c r="B294" i="13" s="1"/>
  <c r="B305" i="13" s="1"/>
  <c r="B316" i="13" s="1"/>
  <c r="B327" i="13" s="1"/>
  <c r="B338" i="13" s="1"/>
  <c r="B16" i="13"/>
  <c r="B27" i="13" s="1"/>
  <c r="B38" i="13" s="1"/>
  <c r="B49" i="13" s="1"/>
  <c r="B60" i="13" s="1"/>
  <c r="B71" i="13" s="1"/>
  <c r="B82" i="13" s="1"/>
  <c r="B93" i="13" s="1"/>
  <c r="B104" i="13" s="1"/>
  <c r="B115" i="13" s="1"/>
  <c r="B126" i="13" s="1"/>
  <c r="B137" i="13" s="1"/>
  <c r="B148" i="13" s="1"/>
  <c r="B159" i="13" s="1"/>
  <c r="B170" i="13" s="1"/>
  <c r="B181" i="13" s="1"/>
  <c r="B192" i="13" s="1"/>
  <c r="B203" i="13" s="1"/>
  <c r="B214" i="13" s="1"/>
  <c r="B225" i="13" s="1"/>
  <c r="B236" i="13" s="1"/>
  <c r="B247" i="13" s="1"/>
  <c r="B258" i="13" s="1"/>
  <c r="B269" i="13" s="1"/>
  <c r="B280" i="13" s="1"/>
  <c r="B291" i="13" s="1"/>
  <c r="B302" i="13" s="1"/>
  <c r="B313" i="13" s="1"/>
  <c r="B324" i="13" s="1"/>
  <c r="B335" i="13" s="1"/>
  <c r="B346" i="13" s="1"/>
  <c r="B14" i="2"/>
  <c r="B25" i="2" s="1"/>
  <c r="B36" i="2" s="1"/>
  <c r="B47" i="2" s="1"/>
  <c r="B58" i="2" s="1"/>
  <c r="B69" i="2" s="1"/>
  <c r="B80" i="2" s="1"/>
  <c r="B91" i="2" s="1"/>
  <c r="B102" i="2" s="1"/>
  <c r="B113" i="2" s="1"/>
  <c r="B124" i="2" s="1"/>
  <c r="B135" i="2" s="1"/>
  <c r="B146" i="2" s="1"/>
  <c r="B157" i="2" s="1"/>
  <c r="B168" i="2" s="1"/>
  <c r="B179" i="2" s="1"/>
  <c r="B190" i="2" s="1"/>
  <c r="B201" i="2" s="1"/>
  <c r="B212" i="2" s="1"/>
  <c r="B223" i="2" s="1"/>
  <c r="B234" i="2" s="1"/>
  <c r="B245" i="2" s="1"/>
  <c r="B256" i="2" s="1"/>
  <c r="B267" i="2" s="1"/>
  <c r="B278" i="2" s="1"/>
  <c r="B289" i="2" s="1"/>
  <c r="B300" i="2" s="1"/>
  <c r="B311" i="2" s="1"/>
  <c r="B322" i="2" s="1"/>
  <c r="B333" i="2" s="1"/>
  <c r="B344" i="2" s="1"/>
  <c r="B18" i="10"/>
  <c r="A8" i="15"/>
  <c r="C161" i="16"/>
  <c r="A161" i="16"/>
  <c r="B172" i="16"/>
  <c r="A161" i="15"/>
  <c r="C161" i="15"/>
  <c r="B172" i="15"/>
  <c r="D29" i="1"/>
  <c r="D30" i="1" s="1"/>
  <c r="B2" i="14"/>
  <c r="B2" i="15"/>
  <c r="D28" i="1"/>
  <c r="D24" i="1"/>
  <c r="F26" i="1"/>
  <c r="D25" i="1"/>
  <c r="M9" i="1"/>
  <c r="B2" i="16"/>
  <c r="B40" i="14"/>
  <c r="P40" i="14" s="1"/>
  <c r="C18" i="14"/>
  <c r="X306" i="19" a="1"/>
  <c r="R20" i="1"/>
  <c r="R24" i="1"/>
  <c r="X125" i="19" a="1"/>
  <c r="X214" i="19" a="1"/>
  <c r="R18" i="1"/>
  <c r="X153" i="19" a="1"/>
  <c r="X184" i="19" a="1"/>
  <c r="R23" i="1"/>
  <c r="X4" i="19" a="1"/>
  <c r="X47" i="19" a="1"/>
  <c r="X77" i="19" a="1"/>
  <c r="R19" i="1"/>
  <c r="X245" i="19" a="1"/>
  <c r="X337" i="19" a="1"/>
  <c r="R22" i="1"/>
  <c r="X275" i="19" a="1"/>
  <c r="X94" i="19" a="1"/>
  <c r="W33" i="19" a="1"/>
  <c r="R17" i="1"/>
  <c r="O172" i="15" l="1"/>
  <c r="P172" i="15"/>
  <c r="P18" i="13"/>
  <c r="P172" i="16"/>
  <c r="P18" i="10"/>
  <c r="P18" i="2"/>
  <c r="O18" i="11"/>
  <c r="P18" i="11"/>
  <c r="O18" i="12"/>
  <c r="P18" i="12"/>
  <c r="P18" i="7"/>
  <c r="P18" i="6"/>
  <c r="O18" i="8"/>
  <c r="P18" i="8"/>
  <c r="X125" i="19"/>
  <c r="Y125" i="19" s="1"/>
  <c r="X184" i="19"/>
  <c r="Y184" i="19" s="1"/>
  <c r="X94" i="19"/>
  <c r="Y94" i="19" s="1"/>
  <c r="X275" i="19"/>
  <c r="Y275" i="19" s="1"/>
  <c r="X214" i="19"/>
  <c r="Y214" i="19" s="1"/>
  <c r="X306" i="19"/>
  <c r="Y306" i="19" s="1"/>
  <c r="X245" i="19"/>
  <c r="Y245" i="19" s="1"/>
  <c r="X153" i="19"/>
  <c r="Y153" i="19" s="1"/>
  <c r="X77" i="19"/>
  <c r="Y77" i="19" s="1"/>
  <c r="X47" i="19"/>
  <c r="Y47" i="19" s="1"/>
  <c r="X337" i="19"/>
  <c r="Y337" i="19" s="1"/>
  <c r="X4" i="19"/>
  <c r="Y4" i="19" s="1"/>
  <c r="W33" i="19"/>
  <c r="V18" i="15"/>
  <c r="A30" i="14"/>
  <c r="D31" i="1"/>
  <c r="D36" i="1"/>
  <c r="E350" i="7"/>
  <c r="E352" i="7"/>
  <c r="E350" i="6"/>
  <c r="E352" i="6"/>
  <c r="E352" i="8"/>
  <c r="E350" i="8"/>
  <c r="E350" i="13"/>
  <c r="E352" i="13"/>
  <c r="E350" i="10"/>
  <c r="E352" i="10"/>
  <c r="E350" i="2"/>
  <c r="E352" i="2"/>
  <c r="E350" i="11"/>
  <c r="E352" i="11"/>
  <c r="E350" i="9"/>
  <c r="E352" i="9"/>
  <c r="E352" i="12"/>
  <c r="E350" i="12"/>
  <c r="B2" i="7"/>
  <c r="B29" i="7"/>
  <c r="B2" i="6"/>
  <c r="B29" i="6"/>
  <c r="B2" i="13"/>
  <c r="B29" i="13"/>
  <c r="B2" i="8"/>
  <c r="B29" i="8"/>
  <c r="B2" i="10"/>
  <c r="B29" i="10"/>
  <c r="I351" i="7"/>
  <c r="B2" i="2"/>
  <c r="B29" i="2"/>
  <c r="P29" i="2" s="1"/>
  <c r="B2" i="11"/>
  <c r="B29" i="11"/>
  <c r="B2" i="9"/>
  <c r="B29" i="9"/>
  <c r="B2" i="12"/>
  <c r="B29" i="12"/>
  <c r="I351" i="10"/>
  <c r="I351" i="9"/>
  <c r="A18" i="11"/>
  <c r="G350" i="11"/>
  <c r="C18" i="11"/>
  <c r="A18" i="6"/>
  <c r="C18" i="6"/>
  <c r="G350" i="6"/>
  <c r="C18" i="13"/>
  <c r="A18" i="13"/>
  <c r="G350" i="13"/>
  <c r="C18" i="7"/>
  <c r="G350" i="7"/>
  <c r="A18" i="7"/>
  <c r="I351" i="6"/>
  <c r="G350" i="9"/>
  <c r="A18" i="9"/>
  <c r="A8" i="9"/>
  <c r="C18" i="9"/>
  <c r="A18" i="2"/>
  <c r="C18" i="2"/>
  <c r="A8" i="2"/>
  <c r="G350" i="2"/>
  <c r="A18" i="8"/>
  <c r="G350" i="8"/>
  <c r="C18" i="8"/>
  <c r="I351" i="11"/>
  <c r="C18" i="12"/>
  <c r="G350" i="12"/>
  <c r="A18" i="12"/>
  <c r="G350" i="10"/>
  <c r="A18" i="10"/>
  <c r="C18" i="10"/>
  <c r="A172" i="15"/>
  <c r="B183" i="15"/>
  <c r="C172" i="15"/>
  <c r="C40" i="14"/>
  <c r="B51" i="14"/>
  <c r="A40" i="14"/>
  <c r="A172" i="16"/>
  <c r="B183" i="16"/>
  <c r="C172" i="16"/>
  <c r="I351" i="12"/>
  <c r="I351" i="2"/>
  <c r="I351" i="8"/>
  <c r="I351" i="13"/>
  <c r="C29" i="14"/>
  <c r="D106" i="15" a="1"/>
  <c r="D29" i="16" a="1"/>
  <c r="D139" i="16" a="1"/>
  <c r="D117" i="16" a="1"/>
  <c r="D40" i="16" a="1"/>
  <c r="D62" i="15" a="1"/>
  <c r="X338" i="19" a="1"/>
  <c r="D51" i="15" a="1"/>
  <c r="D18" i="12" a="1"/>
  <c r="D18" i="10" a="1"/>
  <c r="D18" i="11" a="1"/>
  <c r="D62" i="16" a="1"/>
  <c r="D106" i="16" a="1"/>
  <c r="X307" i="19" a="1"/>
  <c r="D73" i="15" a="1"/>
  <c r="D18" i="2" a="1"/>
  <c r="D150" i="15" a="1"/>
  <c r="D29" i="15" a="1"/>
  <c r="D73" i="16" a="1"/>
  <c r="X154" i="19" a="1"/>
  <c r="D161" i="15" a="1"/>
  <c r="D95" i="15" a="1"/>
  <c r="X5" i="19" a="1"/>
  <c r="D172" i="16" a="1"/>
  <c r="X78" i="19" a="1"/>
  <c r="D18" i="6" a="1"/>
  <c r="X215" i="19" a="1"/>
  <c r="D84" i="16" a="1"/>
  <c r="D18" i="14" a="1"/>
  <c r="D95" i="16" a="1"/>
  <c r="X276" i="19" a="1"/>
  <c r="D128" i="16" a="1"/>
  <c r="D51" i="16" a="1"/>
  <c r="D161" i="16" a="1"/>
  <c r="D139" i="15" a="1"/>
  <c r="D150" i="16" a="1"/>
  <c r="D18" i="7" a="1"/>
  <c r="D128" i="15" a="1"/>
  <c r="X95" i="19" a="1"/>
  <c r="D40" i="14" a="1"/>
  <c r="X185" i="19" a="1"/>
  <c r="D18" i="9" a="1"/>
  <c r="D29" i="14" a="1"/>
  <c r="D172" i="15" a="1"/>
  <c r="D84" i="15" a="1"/>
  <c r="X246" i="19" a="1"/>
  <c r="D40" i="15" a="1"/>
  <c r="D18" i="16" a="1"/>
  <c r="D117" i="15" a="1"/>
  <c r="X126" i="19" a="1"/>
  <c r="D18" i="13" a="1"/>
  <c r="D18" i="8" a="1"/>
  <c r="X48" i="19" a="1"/>
  <c r="A8" i="10" l="1"/>
  <c r="A85" i="16"/>
  <c r="O183" i="16"/>
  <c r="P183" i="16"/>
  <c r="P29" i="8"/>
  <c r="P29" i="6"/>
  <c r="P29" i="12"/>
  <c r="P29" i="11"/>
  <c r="P29" i="10"/>
  <c r="O29" i="13"/>
  <c r="P29" i="13"/>
  <c r="P29" i="7"/>
  <c r="P183" i="15"/>
  <c r="O51" i="14"/>
  <c r="P51" i="14"/>
  <c r="O29" i="9"/>
  <c r="P29" i="9"/>
  <c r="X78" i="19"/>
  <c r="Y78" i="19" s="1"/>
  <c r="X185" i="19"/>
  <c r="Y185" i="19" s="1"/>
  <c r="X126" i="19"/>
  <c r="Y126" i="19" s="1"/>
  <c r="X307" i="19"/>
  <c r="Y307" i="19" s="1"/>
  <c r="X276" i="19"/>
  <c r="Y276" i="19" s="1"/>
  <c r="X246" i="19"/>
  <c r="Y246" i="19" s="1"/>
  <c r="X338" i="19"/>
  <c r="Y338" i="19" s="1"/>
  <c r="X154" i="19"/>
  <c r="Y154" i="19" s="1"/>
  <c r="X48" i="19"/>
  <c r="Y48" i="19" s="1"/>
  <c r="X215" i="19"/>
  <c r="Y215" i="19" s="1"/>
  <c r="X95" i="19"/>
  <c r="Y95" i="19" s="1"/>
  <c r="X5" i="19"/>
  <c r="Y5" i="19" s="1"/>
  <c r="D161" i="16"/>
  <c r="V161" i="16" s="1"/>
  <c r="D161" i="15"/>
  <c r="D18" i="14"/>
  <c r="V18" i="14" s="1"/>
  <c r="M8" i="14" s="1"/>
  <c r="D150" i="16"/>
  <c r="D18" i="16"/>
  <c r="V18" i="16" s="1"/>
  <c r="D29" i="15"/>
  <c r="V29" i="15" s="1"/>
  <c r="D29" i="16"/>
  <c r="V29" i="16" s="1"/>
  <c r="D40" i="16"/>
  <c r="D40" i="15"/>
  <c r="V40" i="15" s="1"/>
  <c r="D51" i="16"/>
  <c r="V51" i="16" s="1"/>
  <c r="D51" i="15"/>
  <c r="V51" i="15" s="1"/>
  <c r="D62" i="15"/>
  <c r="V62" i="15" s="1"/>
  <c r="D62" i="16"/>
  <c r="D73" i="16"/>
  <c r="V73" i="16" s="1"/>
  <c r="D73" i="15"/>
  <c r="V73" i="15" s="1"/>
  <c r="D84" i="15"/>
  <c r="D84" i="16"/>
  <c r="V84" i="16" s="1"/>
  <c r="D95" i="15"/>
  <c r="V95" i="15" s="1"/>
  <c r="D95" i="16"/>
  <c r="V95" i="16" s="1"/>
  <c r="D106" i="16"/>
  <c r="V106" i="16" s="1"/>
  <c r="D106" i="15"/>
  <c r="V106" i="15" s="1"/>
  <c r="D117" i="15"/>
  <c r="V117" i="15" s="1"/>
  <c r="D117" i="16"/>
  <c r="V117" i="16" s="1"/>
  <c r="D128" i="15"/>
  <c r="V128" i="15" s="1"/>
  <c r="D128" i="16"/>
  <c r="D139" i="16"/>
  <c r="D139" i="15"/>
  <c r="V139" i="15" s="1"/>
  <c r="D150" i="15"/>
  <c r="A52" i="15"/>
  <c r="D172" i="16"/>
  <c r="D18" i="9"/>
  <c r="K18" i="9" s="1" a="1"/>
  <c r="K18" i="9" s="1"/>
  <c r="D18" i="6"/>
  <c r="V18" i="6" s="1"/>
  <c r="D18" i="8"/>
  <c r="V18" i="8" s="1"/>
  <c r="D18" i="13"/>
  <c r="V18" i="13" s="1"/>
  <c r="D18" i="11"/>
  <c r="V18" i="11" s="1"/>
  <c r="D40" i="14"/>
  <c r="K40" i="14" s="1" a="1"/>
  <c r="K40" i="14" s="1"/>
  <c r="D18" i="10"/>
  <c r="V18" i="10" s="1"/>
  <c r="D172" i="15"/>
  <c r="V172" i="15" s="1"/>
  <c r="D18" i="2"/>
  <c r="K18" i="2" s="1" a="1"/>
  <c r="K18" i="2" s="1"/>
  <c r="D29" i="14"/>
  <c r="V29" i="14" s="1"/>
  <c r="D18" i="12"/>
  <c r="V18" i="12" s="1"/>
  <c r="D18" i="7"/>
  <c r="V18" i="7" s="1"/>
  <c r="A173" i="16"/>
  <c r="A8" i="12"/>
  <c r="A8" i="7"/>
  <c r="A19" i="12"/>
  <c r="A19" i="11"/>
  <c r="A85" i="15"/>
  <c r="A52" i="16"/>
  <c r="A140" i="16"/>
  <c r="A140" i="15"/>
  <c r="A19" i="10"/>
  <c r="A19" i="13"/>
  <c r="A19" i="7"/>
  <c r="A19" i="15"/>
  <c r="A107" i="15"/>
  <c r="A74" i="16"/>
  <c r="A19" i="14"/>
  <c r="A107" i="16"/>
  <c r="A74" i="15"/>
  <c r="A162" i="15"/>
  <c r="A8" i="14"/>
  <c r="A173" i="15"/>
  <c r="A8" i="8"/>
  <c r="A19" i="9"/>
  <c r="A19" i="2"/>
  <c r="A41" i="16"/>
  <c r="A129" i="15"/>
  <c r="A96" i="15"/>
  <c r="A41" i="15"/>
  <c r="A129" i="16"/>
  <c r="A19" i="16"/>
  <c r="A96" i="16"/>
  <c r="A151" i="15"/>
  <c r="A41" i="14"/>
  <c r="A8" i="16"/>
  <c r="A8" i="13"/>
  <c r="A8" i="6"/>
  <c r="A8" i="11"/>
  <c r="A19" i="8"/>
  <c r="A19" i="6"/>
  <c r="A63" i="16"/>
  <c r="A30" i="16"/>
  <c r="A118" i="16"/>
  <c r="A63" i="15"/>
  <c r="A162" i="16"/>
  <c r="A30" i="15"/>
  <c r="A118" i="15"/>
  <c r="A151" i="16"/>
  <c r="C29" i="11"/>
  <c r="A29" i="11"/>
  <c r="B40" i="11"/>
  <c r="P40" i="11" s="1"/>
  <c r="B40" i="8"/>
  <c r="P40" i="8" s="1"/>
  <c r="C29" i="8"/>
  <c r="A29" i="8"/>
  <c r="A29" i="9"/>
  <c r="B40" i="9"/>
  <c r="C29" i="9"/>
  <c r="B40" i="13"/>
  <c r="A29" i="13"/>
  <c r="C29" i="13"/>
  <c r="A29" i="6"/>
  <c r="C29" i="6"/>
  <c r="B40" i="6"/>
  <c r="B40" i="2"/>
  <c r="C29" i="2"/>
  <c r="A29" i="2"/>
  <c r="C29" i="10"/>
  <c r="B40" i="10"/>
  <c r="A29" i="10"/>
  <c r="B40" i="12"/>
  <c r="A29" i="12"/>
  <c r="C29" i="12"/>
  <c r="A29" i="7"/>
  <c r="C29" i="7"/>
  <c r="B40" i="7"/>
  <c r="A183" i="16"/>
  <c r="C183" i="16"/>
  <c r="B194" i="16"/>
  <c r="A51" i="14"/>
  <c r="B62" i="14"/>
  <c r="C51" i="14"/>
  <c r="A183" i="15"/>
  <c r="B194" i="15"/>
  <c r="C183" i="15"/>
  <c r="Q8" i="14"/>
  <c r="H8" i="14" s="1"/>
  <c r="AA8" i="14" s="1"/>
  <c r="K172" i="16" a="1"/>
  <c r="X216" i="19" a="1"/>
  <c r="X247" i="19" a="1"/>
  <c r="D29" i="11" a="1"/>
  <c r="D29" i="8" a="1"/>
  <c r="W4" i="19" a="1"/>
  <c r="D29" i="12" a="1"/>
  <c r="K128" i="16" a="1"/>
  <c r="D29" i="7" a="1"/>
  <c r="D29" i="9" a="1"/>
  <c r="K40" i="16" a="1"/>
  <c r="X339" i="19" a="1"/>
  <c r="D29" i="6" a="1"/>
  <c r="X6" i="19" a="1"/>
  <c r="X277" i="19" a="1"/>
  <c r="X96" i="19" a="1"/>
  <c r="X308" i="19" a="1"/>
  <c r="K62" i="16" a="1"/>
  <c r="D29" i="2" a="1"/>
  <c r="D183" i="15" a="1"/>
  <c r="X155" i="19" a="1"/>
  <c r="D183" i="16" a="1"/>
  <c r="D29" i="10" a="1"/>
  <c r="X79" i="19" a="1"/>
  <c r="W214" i="19" a="1"/>
  <c r="W94" i="19" a="1"/>
  <c r="D29" i="13" a="1"/>
  <c r="X49" i="19" a="1"/>
  <c r="X186" i="19" a="1"/>
  <c r="X127" i="19" a="1"/>
  <c r="D51" i="14" a="1"/>
  <c r="K161" i="15" a="1"/>
  <c r="K150" i="16" a="1"/>
  <c r="K84" i="15" a="1"/>
  <c r="K150" i="15" a="1"/>
  <c r="K139" i="16" a="1"/>
  <c r="K106" i="15" l="1" a="1"/>
  <c r="K106" i="15" s="1"/>
  <c r="K84" i="15"/>
  <c r="K62" i="16"/>
  <c r="K139" i="16"/>
  <c r="K161" i="15"/>
  <c r="P194" i="16"/>
  <c r="P40" i="12"/>
  <c r="P40" i="13"/>
  <c r="P40" i="7"/>
  <c r="P62" i="14"/>
  <c r="O40" i="10"/>
  <c r="P40" i="10"/>
  <c r="O40" i="2"/>
  <c r="P40" i="2"/>
  <c r="P40" i="9"/>
  <c r="P194" i="15"/>
  <c r="O40" i="6"/>
  <c r="P40" i="6"/>
  <c r="X79" i="19"/>
  <c r="Y79" i="19" s="1"/>
  <c r="X308" i="19"/>
  <c r="Y308" i="19" s="1"/>
  <c r="X339" i="19"/>
  <c r="Y339" i="19" s="1"/>
  <c r="X277" i="19"/>
  <c r="Y277" i="19" s="1"/>
  <c r="X49" i="19"/>
  <c r="Y49" i="19" s="1"/>
  <c r="X155" i="19"/>
  <c r="Y155" i="19" s="1"/>
  <c r="X127" i="19"/>
  <c r="Y127" i="19" s="1"/>
  <c r="X247" i="19"/>
  <c r="Y247" i="19" s="1"/>
  <c r="X96" i="19"/>
  <c r="Y96" i="19" s="1"/>
  <c r="X216" i="19"/>
  <c r="Y216" i="19" s="1"/>
  <c r="X186" i="19"/>
  <c r="Y186" i="19" s="1"/>
  <c r="X6" i="19"/>
  <c r="Y6" i="19" s="1"/>
  <c r="W4" i="19"/>
  <c r="W94" i="19"/>
  <c r="W214" i="19"/>
  <c r="V161" i="15"/>
  <c r="V62" i="16"/>
  <c r="V139" i="16"/>
  <c r="V128" i="16"/>
  <c r="V40" i="14"/>
  <c r="V18" i="9"/>
  <c r="V84" i="15"/>
  <c r="K150" i="15"/>
  <c r="K40" i="16"/>
  <c r="K150" i="16"/>
  <c r="K128" i="16"/>
  <c r="V150" i="15"/>
  <c r="V40" i="16"/>
  <c r="V150" i="16"/>
  <c r="K172" i="16"/>
  <c r="D29" i="10"/>
  <c r="V29" i="10" s="1"/>
  <c r="D29" i="2"/>
  <c r="D29" i="11"/>
  <c r="D183" i="15"/>
  <c r="K183" i="15" s="1" a="1"/>
  <c r="D29" i="7"/>
  <c r="V29" i="7" s="1"/>
  <c r="D29" i="6"/>
  <c r="V29" i="6" s="1"/>
  <c r="D29" i="9"/>
  <c r="V29" i="9" s="1"/>
  <c r="D29" i="8"/>
  <c r="D51" i="14"/>
  <c r="V51" i="14" s="1"/>
  <c r="D183" i="16"/>
  <c r="V183" i="16" s="1"/>
  <c r="D29" i="12"/>
  <c r="V29" i="12" s="1"/>
  <c r="D29" i="13"/>
  <c r="V29" i="13" s="1"/>
  <c r="A52" i="14"/>
  <c r="V18" i="2"/>
  <c r="A30" i="7"/>
  <c r="A30" i="6"/>
  <c r="A30" i="11"/>
  <c r="V172" i="16"/>
  <c r="A30" i="12"/>
  <c r="A30" i="13"/>
  <c r="A184" i="16"/>
  <c r="A184" i="15"/>
  <c r="A30" i="10"/>
  <c r="A30" i="2"/>
  <c r="A30" i="9"/>
  <c r="A30" i="8"/>
  <c r="Q14" i="13"/>
  <c r="M14" i="13"/>
  <c r="Q14" i="14"/>
  <c r="M14" i="14"/>
  <c r="Q11" i="13"/>
  <c r="M11" i="13"/>
  <c r="Q10" i="13"/>
  <c r="M10" i="13"/>
  <c r="M22" i="14"/>
  <c r="Q22" i="14"/>
  <c r="M21" i="14"/>
  <c r="Q21" i="14"/>
  <c r="A40" i="10"/>
  <c r="B51" i="10"/>
  <c r="C40" i="10"/>
  <c r="A40" i="9"/>
  <c r="C40" i="9"/>
  <c r="B51" i="9"/>
  <c r="A40" i="12"/>
  <c r="B51" i="12"/>
  <c r="C40" i="12"/>
  <c r="A40" i="7"/>
  <c r="B51" i="7"/>
  <c r="C40" i="7"/>
  <c r="A40" i="2"/>
  <c r="C40" i="2"/>
  <c r="B51" i="2"/>
  <c r="A40" i="13"/>
  <c r="B51" i="13"/>
  <c r="P51" i="13" s="1"/>
  <c r="C40" i="13"/>
  <c r="B51" i="8"/>
  <c r="C40" i="8"/>
  <c r="A40" i="8"/>
  <c r="A40" i="6"/>
  <c r="B51" i="6"/>
  <c r="C40" i="6"/>
  <c r="A40" i="11"/>
  <c r="C40" i="11"/>
  <c r="B51" i="11"/>
  <c r="B205" i="15"/>
  <c r="A194" i="15"/>
  <c r="C194" i="15"/>
  <c r="B73" i="14"/>
  <c r="A62" i="14"/>
  <c r="C62" i="14"/>
  <c r="A194" i="16"/>
  <c r="B205" i="16"/>
  <c r="C194" i="16"/>
  <c r="R8" i="14"/>
  <c r="K29" i="15" a="1"/>
  <c r="K161" i="16" a="1"/>
  <c r="K18" i="6" a="1"/>
  <c r="K18" i="7" a="1"/>
  <c r="K84" i="16" a="1"/>
  <c r="K40" i="15" a="1"/>
  <c r="K95" i="16" a="1"/>
  <c r="K18" i="10" a="1"/>
  <c r="K18" i="16" a="1"/>
  <c r="K117" i="15" a="1"/>
  <c r="X50" i="19" a="1"/>
  <c r="W41" i="19" a="1"/>
  <c r="W45" i="19" a="1"/>
  <c r="X187" i="19" a="1"/>
  <c r="X80" i="19" a="1"/>
  <c r="K29" i="16" a="1"/>
  <c r="D194" i="15" a="1"/>
  <c r="D40" i="13" a="1"/>
  <c r="K73" i="15" a="1"/>
  <c r="D40" i="2" a="1"/>
  <c r="D40" i="7" a="1"/>
  <c r="W75" i="19" a="1"/>
  <c r="K62" i="15" a="1"/>
  <c r="W39" i="19" a="1"/>
  <c r="X97" i="19" a="1"/>
  <c r="W73" i="19" a="1"/>
  <c r="K18" i="12" a="1"/>
  <c r="W77" i="19" a="1"/>
  <c r="K18" i="11" a="1"/>
  <c r="D40" i="9" a="1"/>
  <c r="K29" i="2" a="1"/>
  <c r="X7" i="19" a="1"/>
  <c r="D40" i="6" a="1"/>
  <c r="K18" i="8" a="1"/>
  <c r="X340" i="19" a="1"/>
  <c r="K172" i="15" a="1"/>
  <c r="X128" i="19" a="1"/>
  <c r="K73" i="16" a="1"/>
  <c r="D40" i="10" a="1"/>
  <c r="W74" i="19" a="1"/>
  <c r="K51" i="15" a="1"/>
  <c r="X217" i="19" a="1"/>
  <c r="D40" i="12" a="1"/>
  <c r="D62" i="14" a="1"/>
  <c r="W46" i="19" a="1"/>
  <c r="D194" i="16" a="1"/>
  <c r="K29" i="11" a="1"/>
  <c r="K128" i="15" a="1"/>
  <c r="X278" i="19" a="1"/>
  <c r="K106" i="16" a="1"/>
  <c r="K51" i="16" a="1"/>
  <c r="D40" i="8" a="1"/>
  <c r="W65" i="19" a="1"/>
  <c r="X309" i="19" a="1"/>
  <c r="X156" i="19" a="1"/>
  <c r="W67" i="19" a="1"/>
  <c r="D40" i="11" a="1"/>
  <c r="K139" i="15" a="1"/>
  <c r="K95" i="15" a="1"/>
  <c r="K117" i="16" a="1"/>
  <c r="X248" i="19" a="1"/>
  <c r="K29" i="8" a="1"/>
  <c r="K18" i="10" l="1"/>
  <c r="K29" i="8"/>
  <c r="K51" i="16"/>
  <c r="K73" i="15"/>
  <c r="W46" i="19"/>
  <c r="W74" i="19"/>
  <c r="K29" i="2"/>
  <c r="W67" i="19"/>
  <c r="W39" i="19"/>
  <c r="K73" i="16"/>
  <c r="K18" i="12"/>
  <c r="K29" i="15"/>
  <c r="P205" i="15"/>
  <c r="O205" i="15"/>
  <c r="P51" i="12"/>
  <c r="P205" i="16"/>
  <c r="P73" i="14"/>
  <c r="O51" i="11"/>
  <c r="P51" i="11"/>
  <c r="P51" i="6"/>
  <c r="O51" i="8"/>
  <c r="P51" i="8"/>
  <c r="P51" i="2"/>
  <c r="O51" i="7"/>
  <c r="P51" i="7"/>
  <c r="P51" i="9"/>
  <c r="P51" i="10"/>
  <c r="X340" i="19"/>
  <c r="Y340" i="19" s="1"/>
  <c r="X50" i="19"/>
  <c r="Y50" i="19" s="1"/>
  <c r="X309" i="19"/>
  <c r="Y309" i="19" s="1"/>
  <c r="X278" i="19"/>
  <c r="Y278" i="19" s="1"/>
  <c r="X187" i="19"/>
  <c r="Y187" i="19" s="1"/>
  <c r="X156" i="19"/>
  <c r="Y156" i="19" s="1"/>
  <c r="X80" i="19"/>
  <c r="Y80" i="19" s="1"/>
  <c r="X128" i="19"/>
  <c r="Y128" i="19" s="1"/>
  <c r="X97" i="19"/>
  <c r="Y97" i="19" s="1"/>
  <c r="X217" i="19"/>
  <c r="Y217" i="19" s="1"/>
  <c r="X248" i="19"/>
  <c r="Y248" i="19" s="1"/>
  <c r="K29" i="16"/>
  <c r="K117" i="15"/>
  <c r="K18" i="7"/>
  <c r="K172" i="15"/>
  <c r="K95" i="15"/>
  <c r="X7" i="19"/>
  <c r="Y7" i="19" s="1"/>
  <c r="K106" i="16"/>
  <c r="W45" i="19"/>
  <c r="W75" i="19"/>
  <c r="W77" i="19"/>
  <c r="W41" i="19"/>
  <c r="W65" i="19"/>
  <c r="W73" i="19"/>
  <c r="K40" i="15"/>
  <c r="K84" i="16"/>
  <c r="K18" i="8"/>
  <c r="K18" i="16"/>
  <c r="K161" i="16"/>
  <c r="K18" i="6"/>
  <c r="K128" i="15"/>
  <c r="K62" i="15"/>
  <c r="V29" i="8"/>
  <c r="K139" i="15"/>
  <c r="K95" i="16"/>
  <c r="K18" i="11"/>
  <c r="K51" i="15"/>
  <c r="K117" i="16"/>
  <c r="V29" i="2"/>
  <c r="K183" i="15"/>
  <c r="K29" i="11"/>
  <c r="D40" i="11"/>
  <c r="D40" i="13"/>
  <c r="V40" i="13" s="1"/>
  <c r="D40" i="10"/>
  <c r="V40" i="10" s="1"/>
  <c r="D40" i="2"/>
  <c r="V40" i="2" s="1"/>
  <c r="D194" i="15"/>
  <c r="V194" i="15" s="1"/>
  <c r="D40" i="12"/>
  <c r="V40" i="12" s="1"/>
  <c r="D40" i="9"/>
  <c r="K40" i="9" s="1" a="1"/>
  <c r="D194" i="16"/>
  <c r="V194" i="16" s="1"/>
  <c r="D62" i="14"/>
  <c r="K62" i="14" s="1" a="1"/>
  <c r="D40" i="6"/>
  <c r="V40" i="6" s="1"/>
  <c r="D40" i="8"/>
  <c r="D40" i="7"/>
  <c r="V40" i="7" s="1"/>
  <c r="A195" i="16"/>
  <c r="A41" i="9"/>
  <c r="A41" i="10"/>
  <c r="V29" i="11"/>
  <c r="A41" i="11"/>
  <c r="A41" i="6"/>
  <c r="A41" i="2"/>
  <c r="A63" i="14"/>
  <c r="A41" i="13"/>
  <c r="A41" i="8"/>
  <c r="A41" i="7"/>
  <c r="V183" i="15"/>
  <c r="A41" i="12"/>
  <c r="H14" i="13"/>
  <c r="H14" i="14"/>
  <c r="Q18" i="14"/>
  <c r="H10" i="13"/>
  <c r="Q18" i="13"/>
  <c r="R10" i="13"/>
  <c r="N10" i="13" s="1"/>
  <c r="H11" i="13"/>
  <c r="R11" i="13"/>
  <c r="H22" i="14"/>
  <c r="R22" i="14"/>
  <c r="N22" i="14" s="1"/>
  <c r="H21" i="14"/>
  <c r="R21" i="14"/>
  <c r="N21" i="14" s="1"/>
  <c r="A195" i="15"/>
  <c r="A51" i="6"/>
  <c r="B62" i="6"/>
  <c r="C51" i="6"/>
  <c r="B62" i="13"/>
  <c r="A51" i="13"/>
  <c r="C51" i="13"/>
  <c r="C51" i="12"/>
  <c r="B62" i="12"/>
  <c r="A51" i="12"/>
  <c r="A51" i="9"/>
  <c r="C51" i="9"/>
  <c r="B62" i="9"/>
  <c r="C51" i="10"/>
  <c r="B62" i="10"/>
  <c r="P62" i="10" s="1"/>
  <c r="A51" i="10"/>
  <c r="A51" i="11"/>
  <c r="B62" i="11"/>
  <c r="C51" i="11"/>
  <c r="B62" i="8"/>
  <c r="C51" i="8"/>
  <c r="A51" i="8"/>
  <c r="C51" i="7"/>
  <c r="B62" i="7"/>
  <c r="A51" i="7"/>
  <c r="A51" i="2"/>
  <c r="C51" i="2"/>
  <c r="B62" i="2"/>
  <c r="A205" i="16"/>
  <c r="C205" i="16"/>
  <c r="B216" i="16"/>
  <c r="P216" i="16" s="1"/>
  <c r="A73" i="14"/>
  <c r="B84" i="14"/>
  <c r="C73" i="14"/>
  <c r="A205" i="15"/>
  <c r="B216" i="15"/>
  <c r="C205" i="15"/>
  <c r="N8" i="14"/>
  <c r="R9" i="14" s="1"/>
  <c r="N9" i="14" s="1"/>
  <c r="Q29" i="14"/>
  <c r="K29" i="12" a="1"/>
  <c r="W245" i="19" a="1"/>
  <c r="K29" i="6" a="1"/>
  <c r="K29" i="7" a="1"/>
  <c r="D51" i="10" a="1"/>
  <c r="D51" i="11" a="1"/>
  <c r="W47" i="19" a="1"/>
  <c r="K29" i="13" a="1"/>
  <c r="D51" i="9" a="1"/>
  <c r="W275" i="19" a="1"/>
  <c r="W71" i="19" a="1"/>
  <c r="W76" i="19" a="1"/>
  <c r="K29" i="10" a="1"/>
  <c r="X279" i="19" a="1"/>
  <c r="K51" i="14" a="1"/>
  <c r="W185" i="19" a="1"/>
  <c r="X157" i="19" a="1"/>
  <c r="W184" i="19" a="1"/>
  <c r="K29" i="9" a="1"/>
  <c r="D51" i="13" a="1"/>
  <c r="W38" i="19" a="1"/>
  <c r="W36" i="19" a="1"/>
  <c r="X98" i="19" a="1"/>
  <c r="W42" i="19" a="1"/>
  <c r="X341" i="19" a="1"/>
  <c r="D51" i="12" a="1"/>
  <c r="W276" i="19" a="1"/>
  <c r="W68" i="19" a="1"/>
  <c r="D51" i="6" a="1"/>
  <c r="D73" i="14" a="1"/>
  <c r="W64" i="19" a="1"/>
  <c r="X129" i="19" a="1"/>
  <c r="X51" i="19" a="1"/>
  <c r="W35" i="19" a="1"/>
  <c r="W72" i="19" a="1"/>
  <c r="W66" i="19" a="1"/>
  <c r="X8" i="19" a="1"/>
  <c r="D51" i="2" a="1"/>
  <c r="W48" i="19" a="1"/>
  <c r="X310" i="19" a="1"/>
  <c r="W40" i="19" a="1"/>
  <c r="D205" i="15" a="1"/>
  <c r="W153" i="19" a="1"/>
  <c r="W95" i="19" a="1"/>
  <c r="W63" i="19" a="1"/>
  <c r="X81" i="19" a="1"/>
  <c r="W69" i="19" a="1"/>
  <c r="X218" i="19" a="1"/>
  <c r="W70" i="19" a="1"/>
  <c r="W44" i="19" a="1"/>
  <c r="W306" i="19" a="1"/>
  <c r="X188" i="19" a="1"/>
  <c r="W34" i="19" a="1"/>
  <c r="K183" i="16" a="1"/>
  <c r="W37" i="19" a="1"/>
  <c r="W43" i="19" a="1"/>
  <c r="X249" i="19" a="1"/>
  <c r="D51" i="7" a="1"/>
  <c r="D205" i="16" a="1"/>
  <c r="D51" i="8" a="1"/>
  <c r="W125" i="19" a="1"/>
  <c r="K40" i="8" a="1"/>
  <c r="K40" i="11" a="1"/>
  <c r="W245" i="19" l="1"/>
  <c r="W38" i="19"/>
  <c r="W66" i="19"/>
  <c r="W185" i="19"/>
  <c r="K40" i="11"/>
  <c r="W95" i="19"/>
  <c r="K40" i="8"/>
  <c r="W68" i="19"/>
  <c r="W306" i="19"/>
  <c r="W34" i="19"/>
  <c r="P216" i="15"/>
  <c r="P62" i="2"/>
  <c r="P62" i="7"/>
  <c r="P62" i="8"/>
  <c r="P62" i="6"/>
  <c r="P62" i="11"/>
  <c r="O84" i="14"/>
  <c r="P84" i="14"/>
  <c r="P62" i="9"/>
  <c r="O62" i="12"/>
  <c r="P62" i="12"/>
  <c r="O62" i="13"/>
  <c r="P62" i="13"/>
  <c r="X81" i="19"/>
  <c r="Y81" i="19" s="1"/>
  <c r="X129" i="19"/>
  <c r="Y129" i="19" s="1"/>
  <c r="X218" i="19"/>
  <c r="Y218" i="19" s="1"/>
  <c r="X310" i="19"/>
  <c r="Y310" i="19" s="1"/>
  <c r="X341" i="19"/>
  <c r="Y341" i="19" s="1"/>
  <c r="X51" i="19"/>
  <c r="Y51" i="19" s="1"/>
  <c r="X98" i="19"/>
  <c r="Y98" i="19" s="1"/>
  <c r="X157" i="19"/>
  <c r="Y157" i="19" s="1"/>
  <c r="X188" i="19"/>
  <c r="Y188" i="19" s="1"/>
  <c r="X249" i="19"/>
  <c r="Y249" i="19" s="1"/>
  <c r="X279" i="19"/>
  <c r="Y279" i="19" s="1"/>
  <c r="W64" i="19"/>
  <c r="W40" i="19"/>
  <c r="W47" i="19"/>
  <c r="W153" i="19"/>
  <c r="K29" i="6"/>
  <c r="W42" i="19"/>
  <c r="X8" i="19"/>
  <c r="Y8" i="19" s="1"/>
  <c r="K183" i="16"/>
  <c r="K29" i="12"/>
  <c r="W71" i="19"/>
  <c r="K29" i="9"/>
  <c r="W184" i="19"/>
  <c r="W48" i="19"/>
  <c r="W275" i="19"/>
  <c r="W37" i="19"/>
  <c r="W63" i="19"/>
  <c r="W72" i="19"/>
  <c r="W44" i="19"/>
  <c r="W125" i="19"/>
  <c r="W69" i="19"/>
  <c r="W70" i="19"/>
  <c r="W43" i="19"/>
  <c r="W276" i="19"/>
  <c r="W36" i="19"/>
  <c r="W76" i="19"/>
  <c r="W35" i="19"/>
  <c r="V40" i="8"/>
  <c r="K29" i="13"/>
  <c r="K29" i="10"/>
  <c r="K29" i="7"/>
  <c r="K51" i="14"/>
  <c r="V40" i="11"/>
  <c r="D51" i="2"/>
  <c r="V51" i="2" s="1"/>
  <c r="D51" i="11"/>
  <c r="V51" i="11" s="1"/>
  <c r="D51" i="13"/>
  <c r="K62" i="14"/>
  <c r="K40" i="9"/>
  <c r="D51" i="10"/>
  <c r="V51" i="10" s="1"/>
  <c r="D51" i="7"/>
  <c r="D73" i="14"/>
  <c r="V73" i="14" s="1"/>
  <c r="D205" i="16"/>
  <c r="V205" i="16" s="1"/>
  <c r="D51" i="8"/>
  <c r="V51" i="8" s="1"/>
  <c r="D205" i="15"/>
  <c r="V205" i="15" s="1"/>
  <c r="D51" i="9"/>
  <c r="V51" i="9" s="1"/>
  <c r="D51" i="12"/>
  <c r="V51" i="12" s="1"/>
  <c r="D51" i="6"/>
  <c r="A206" i="16"/>
  <c r="A52" i="11"/>
  <c r="A52" i="10"/>
  <c r="V62" i="14"/>
  <c r="A52" i="9"/>
  <c r="A52" i="12"/>
  <c r="A52" i="13"/>
  <c r="A52" i="6"/>
  <c r="A74" i="14"/>
  <c r="A52" i="2"/>
  <c r="A52" i="7"/>
  <c r="A52" i="8"/>
  <c r="V40" i="9"/>
  <c r="N11" i="13"/>
  <c r="R12" i="13"/>
  <c r="A206" i="15"/>
  <c r="A62" i="2"/>
  <c r="C62" i="2"/>
  <c r="B73" i="2"/>
  <c r="A62" i="9"/>
  <c r="B73" i="9"/>
  <c r="C62" i="9"/>
  <c r="A62" i="13"/>
  <c r="C62" i="13"/>
  <c r="B73" i="13"/>
  <c r="A62" i="7"/>
  <c r="B73" i="7"/>
  <c r="P73" i="7" s="1"/>
  <c r="C62" i="7"/>
  <c r="A62" i="10"/>
  <c r="B73" i="10"/>
  <c r="C62" i="10"/>
  <c r="B73" i="11"/>
  <c r="C62" i="11"/>
  <c r="A62" i="11"/>
  <c r="A62" i="12"/>
  <c r="B73" i="12"/>
  <c r="C62" i="12"/>
  <c r="C62" i="8"/>
  <c r="B73" i="8"/>
  <c r="A62" i="8"/>
  <c r="B73" i="6"/>
  <c r="P73" i="6" s="1"/>
  <c r="C62" i="6"/>
  <c r="A62" i="6"/>
  <c r="B95" i="14"/>
  <c r="C84" i="14"/>
  <c r="A84" i="14"/>
  <c r="A216" i="16"/>
  <c r="B227" i="16"/>
  <c r="C216" i="16"/>
  <c r="C216" i="15"/>
  <c r="A216" i="15"/>
  <c r="B227" i="15"/>
  <c r="R10" i="14"/>
  <c r="N10" i="14" s="1"/>
  <c r="N29" i="14"/>
  <c r="V21" i="14" s="1"/>
  <c r="V22" i="14" s="1"/>
  <c r="V23" i="14" s="1"/>
  <c r="K351" i="15"/>
  <c r="K40" i="12" a="1"/>
  <c r="K194" i="15" a="1"/>
  <c r="X342" i="19" a="1"/>
  <c r="X219" i="19" a="1"/>
  <c r="X311" i="19" a="1"/>
  <c r="D62" i="13" a="1"/>
  <c r="X9" i="19" a="1"/>
  <c r="W307" i="19" a="1"/>
  <c r="X99" i="19" a="1"/>
  <c r="X82" i="19" a="1"/>
  <c r="X280" i="19" a="1"/>
  <c r="X158" i="19" a="1"/>
  <c r="W5" i="19" a="1"/>
  <c r="X130" i="19" a="1"/>
  <c r="W277" i="19" a="1"/>
  <c r="W6" i="19" a="1"/>
  <c r="D62" i="6" a="1"/>
  <c r="D62" i="9" a="1"/>
  <c r="W126" i="19" a="1"/>
  <c r="K40" i="13" a="1"/>
  <c r="D216" i="16" a="1"/>
  <c r="W154" i="19" a="1"/>
  <c r="D216" i="15" a="1"/>
  <c r="W338" i="19" a="1"/>
  <c r="D62" i="2" a="1"/>
  <c r="W186" i="19" a="1"/>
  <c r="K40" i="6" a="1"/>
  <c r="D62" i="10" a="1"/>
  <c r="D62" i="7" a="1"/>
  <c r="K194" i="16" a="1"/>
  <c r="K40" i="2" a="1"/>
  <c r="W216" i="19" a="1"/>
  <c r="D62" i="8" a="1"/>
  <c r="W215" i="19" a="1"/>
  <c r="W246" i="19" a="1"/>
  <c r="X189" i="19" a="1"/>
  <c r="K51" i="7" a="1"/>
  <c r="D62" i="12" a="1"/>
  <c r="X250" i="19" a="1"/>
  <c r="D62" i="11" a="1"/>
  <c r="K40" i="7" a="1"/>
  <c r="W78" i="19" a="1"/>
  <c r="D84" i="14" a="1"/>
  <c r="X52" i="19" a="1"/>
  <c r="K40" i="10" a="1"/>
  <c r="K51" i="13" a="1"/>
  <c r="K51" i="6" a="1"/>
  <c r="K40" i="13" l="1"/>
  <c r="K51" i="13"/>
  <c r="W186" i="19"/>
  <c r="W277" i="19"/>
  <c r="K40" i="6"/>
  <c r="O73" i="10"/>
  <c r="P73" i="10"/>
  <c r="P73" i="8"/>
  <c r="P73" i="13"/>
  <c r="O73" i="9"/>
  <c r="P73" i="9"/>
  <c r="O73" i="2"/>
  <c r="P73" i="2"/>
  <c r="P227" i="15"/>
  <c r="O227" i="16"/>
  <c r="P227" i="16"/>
  <c r="P95" i="14"/>
  <c r="P73" i="12"/>
  <c r="P73" i="11"/>
  <c r="X158" i="19"/>
  <c r="Y158" i="19" s="1"/>
  <c r="X99" i="19"/>
  <c r="Y99" i="19" s="1"/>
  <c r="X250" i="19"/>
  <c r="Y250" i="19" s="1"/>
  <c r="X189" i="19"/>
  <c r="Y189" i="19" s="1"/>
  <c r="X342" i="19"/>
  <c r="Y342" i="19" s="1"/>
  <c r="X219" i="19"/>
  <c r="Y219" i="19" s="1"/>
  <c r="X130" i="19"/>
  <c r="Y130" i="19" s="1"/>
  <c r="X52" i="19"/>
  <c r="Y52" i="19" s="1"/>
  <c r="X82" i="19"/>
  <c r="Y82" i="19" s="1"/>
  <c r="X311" i="19"/>
  <c r="Y311" i="19" s="1"/>
  <c r="X280" i="19"/>
  <c r="Y280" i="19" s="1"/>
  <c r="K40" i="2"/>
  <c r="W126" i="19"/>
  <c r="K194" i="15"/>
  <c r="X9" i="19"/>
  <c r="Y9" i="19" s="1"/>
  <c r="W215" i="19"/>
  <c r="W307" i="19"/>
  <c r="W78" i="19"/>
  <c r="W6" i="19"/>
  <c r="W338" i="19"/>
  <c r="W246" i="19"/>
  <c r="W5" i="19"/>
  <c r="W216" i="19"/>
  <c r="W154" i="19"/>
  <c r="K40" i="7"/>
  <c r="K40" i="10"/>
  <c r="K40" i="12"/>
  <c r="K194" i="16"/>
  <c r="V51" i="13"/>
  <c r="D62" i="13"/>
  <c r="V62" i="13" s="1"/>
  <c r="D216" i="15"/>
  <c r="V216" i="15" s="1"/>
  <c r="D62" i="11"/>
  <c r="V62" i="11" s="1"/>
  <c r="K51" i="6"/>
  <c r="K51" i="7"/>
  <c r="D84" i="14"/>
  <c r="V84" i="14" s="1"/>
  <c r="D62" i="12"/>
  <c r="V62" i="12" s="1"/>
  <c r="D216" i="16"/>
  <c r="D62" i="7"/>
  <c r="D62" i="10"/>
  <c r="D62" i="6"/>
  <c r="D62" i="8"/>
  <c r="V62" i="8" s="1"/>
  <c r="D62" i="9"/>
  <c r="V62" i="9" s="1"/>
  <c r="D62" i="2"/>
  <c r="V62" i="2" s="1"/>
  <c r="A63" i="6"/>
  <c r="A63" i="13"/>
  <c r="A63" i="12"/>
  <c r="A63" i="11"/>
  <c r="A217" i="16"/>
  <c r="A85" i="14"/>
  <c r="V51" i="7"/>
  <c r="A63" i="9"/>
  <c r="A63" i="8"/>
  <c r="A63" i="7"/>
  <c r="A63" i="2"/>
  <c r="A63" i="10"/>
  <c r="V51" i="6"/>
  <c r="N12" i="13"/>
  <c r="R13" i="13"/>
  <c r="A217" i="15"/>
  <c r="A73" i="11"/>
  <c r="B84" i="11"/>
  <c r="C73" i="11"/>
  <c r="C73" i="10"/>
  <c r="A73" i="10"/>
  <c r="B84" i="10"/>
  <c r="A73" i="13"/>
  <c r="B84" i="13"/>
  <c r="C73" i="13"/>
  <c r="C73" i="6"/>
  <c r="A73" i="6"/>
  <c r="B84" i="6"/>
  <c r="C73" i="8"/>
  <c r="A73" i="8"/>
  <c r="B84" i="8"/>
  <c r="C73" i="12"/>
  <c r="B84" i="12"/>
  <c r="P84" i="12" s="1"/>
  <c r="A73" i="12"/>
  <c r="B84" i="7"/>
  <c r="C73" i="7"/>
  <c r="A73" i="7"/>
  <c r="A73" i="9"/>
  <c r="C73" i="9"/>
  <c r="B84" i="9"/>
  <c r="C73" i="2"/>
  <c r="A73" i="2"/>
  <c r="B84" i="2"/>
  <c r="V19" i="14"/>
  <c r="A227" i="16"/>
  <c r="B238" i="16"/>
  <c r="C227" i="16"/>
  <c r="A95" i="14"/>
  <c r="C95" i="14"/>
  <c r="B106" i="14"/>
  <c r="B238" i="15"/>
  <c r="P238" i="15" s="1"/>
  <c r="A227" i="15"/>
  <c r="C227" i="15"/>
  <c r="R11" i="14"/>
  <c r="N11" i="14" s="1"/>
  <c r="H29" i="14"/>
  <c r="K351" i="10"/>
  <c r="K351" i="2"/>
  <c r="K351" i="8"/>
  <c r="K351" i="7"/>
  <c r="K351" i="6"/>
  <c r="K351" i="9"/>
  <c r="K351" i="16"/>
  <c r="K351" i="11"/>
  <c r="K351" i="12"/>
  <c r="K51" i="2" a="1"/>
  <c r="K73" i="14" a="1"/>
  <c r="K51" i="9" a="1"/>
  <c r="X83" i="19" a="1"/>
  <c r="W156" i="19" a="1"/>
  <c r="W339" i="19" a="1"/>
  <c r="K205" i="16" a="1"/>
  <c r="D73" i="11" a="1"/>
  <c r="W127" i="19" a="1"/>
  <c r="V3" i="19" a="1"/>
  <c r="D227" i="15" a="1"/>
  <c r="K51" i="8" a="1"/>
  <c r="X312" i="19" a="1"/>
  <c r="X131" i="19" a="1"/>
  <c r="X53" i="19" a="1"/>
  <c r="K51" i="10" a="1"/>
  <c r="D227" i="16" a="1"/>
  <c r="X251" i="19" a="1"/>
  <c r="D95" i="14" a="1"/>
  <c r="K205" i="15" a="1"/>
  <c r="W96" i="19" a="1"/>
  <c r="X10" i="19" a="1"/>
  <c r="X343" i="19" a="1"/>
  <c r="W340" i="19" a="1"/>
  <c r="X281" i="19" a="1"/>
  <c r="W128" i="19" a="1"/>
  <c r="W308" i="19" a="1"/>
  <c r="D73" i="8" a="1"/>
  <c r="X100" i="19" a="1"/>
  <c r="X159" i="19" a="1"/>
  <c r="D73" i="2" a="1"/>
  <c r="D73" i="10" a="1"/>
  <c r="D73" i="9" a="1"/>
  <c r="D73" i="12" a="1"/>
  <c r="W155" i="19" a="1"/>
  <c r="K51" i="12" a="1"/>
  <c r="X190" i="19" a="1"/>
  <c r="W79" i="19" a="1"/>
  <c r="D73" i="6" a="1"/>
  <c r="W49" i="19" a="1"/>
  <c r="K51" i="11" a="1"/>
  <c r="W247" i="19" a="1"/>
  <c r="X220" i="19" a="1"/>
  <c r="D73" i="13" a="1"/>
  <c r="D73" i="7" a="1"/>
  <c r="K62" i="10" a="1"/>
  <c r="K216" i="16" a="1"/>
  <c r="K62" i="6" a="1"/>
  <c r="K62" i="7" a="1"/>
  <c r="K51" i="10" l="1"/>
  <c r="K205" i="16"/>
  <c r="W339" i="19"/>
  <c r="K62" i="10"/>
  <c r="K216" i="16"/>
  <c r="W340" i="19"/>
  <c r="K205" i="15"/>
  <c r="K73" i="14"/>
  <c r="W127" i="19"/>
  <c r="P106" i="14"/>
  <c r="P238" i="16"/>
  <c r="P84" i="10"/>
  <c r="P84" i="11"/>
  <c r="P84" i="9"/>
  <c r="O84" i="6"/>
  <c r="P84" i="6"/>
  <c r="P84" i="13"/>
  <c r="P84" i="2"/>
  <c r="O84" i="7"/>
  <c r="P84" i="7"/>
  <c r="P84" i="8"/>
  <c r="X251" i="19"/>
  <c r="Y251" i="19" s="1"/>
  <c r="X281" i="19"/>
  <c r="Y281" i="19" s="1"/>
  <c r="X312" i="19"/>
  <c r="Y312" i="19" s="1"/>
  <c r="X83" i="19"/>
  <c r="Y83" i="19" s="1"/>
  <c r="X220" i="19"/>
  <c r="Y220" i="19" s="1"/>
  <c r="X131" i="19"/>
  <c r="Y131" i="19" s="1"/>
  <c r="X343" i="19"/>
  <c r="Y343" i="19" s="1"/>
  <c r="X53" i="19"/>
  <c r="Y53" i="19" s="1"/>
  <c r="X100" i="19"/>
  <c r="Y100" i="19" s="1"/>
  <c r="X159" i="19"/>
  <c r="Y159" i="19" s="1"/>
  <c r="X190" i="19"/>
  <c r="Y190" i="19" s="1"/>
  <c r="W96" i="19"/>
  <c r="W49" i="19"/>
  <c r="K51" i="9"/>
  <c r="X10" i="19"/>
  <c r="Y10" i="19" s="1"/>
  <c r="W155" i="19"/>
  <c r="W156" i="19"/>
  <c r="W79" i="19"/>
  <c r="V3" i="19"/>
  <c r="W128" i="19"/>
  <c r="W308" i="19"/>
  <c r="W247" i="19"/>
  <c r="K51" i="2"/>
  <c r="K51" i="12"/>
  <c r="K51" i="11"/>
  <c r="K51" i="8"/>
  <c r="V62" i="6"/>
  <c r="V62" i="7"/>
  <c r="V216" i="16"/>
  <c r="D95" i="14"/>
  <c r="V95" i="14" s="1"/>
  <c r="D73" i="7"/>
  <c r="D73" i="9"/>
  <c r="V73" i="9" s="1"/>
  <c r="D73" i="11"/>
  <c r="V73" i="11" s="1"/>
  <c r="K62" i="7"/>
  <c r="D227" i="15"/>
  <c r="D73" i="6"/>
  <c r="D73" i="12"/>
  <c r="V73" i="12" s="1"/>
  <c r="D73" i="10"/>
  <c r="D227" i="16"/>
  <c r="V227" i="16" s="1"/>
  <c r="D73" i="2"/>
  <c r="K73" i="2" s="1" a="1"/>
  <c r="K73" i="2" s="1"/>
  <c r="D73" i="8"/>
  <c r="D73" i="13"/>
  <c r="V73" i="13" s="1"/>
  <c r="K62" i="6"/>
  <c r="A74" i="2"/>
  <c r="A74" i="7"/>
  <c r="A74" i="8"/>
  <c r="A74" i="9"/>
  <c r="A74" i="6"/>
  <c r="A74" i="13"/>
  <c r="A74" i="10"/>
  <c r="A74" i="11"/>
  <c r="A96" i="14"/>
  <c r="A228" i="16"/>
  <c r="A74" i="12"/>
  <c r="V62" i="10"/>
  <c r="N13" i="13"/>
  <c r="R14" i="13" s="1"/>
  <c r="N14" i="13" s="1"/>
  <c r="N18" i="13" s="1"/>
  <c r="A228" i="15"/>
  <c r="C84" i="2"/>
  <c r="B95" i="2"/>
  <c r="A84" i="2"/>
  <c r="C84" i="9"/>
  <c r="B95" i="9"/>
  <c r="P95" i="9" s="1"/>
  <c r="A84" i="9"/>
  <c r="B95" i="12"/>
  <c r="C84" i="12"/>
  <c r="A84" i="12"/>
  <c r="B95" i="8"/>
  <c r="A84" i="8"/>
  <c r="C84" i="8"/>
  <c r="B95" i="6"/>
  <c r="A84" i="6"/>
  <c r="C84" i="6"/>
  <c r="B95" i="13"/>
  <c r="C84" i="13"/>
  <c r="A84" i="13"/>
  <c r="B95" i="7"/>
  <c r="C84" i="7"/>
  <c r="A84" i="7"/>
  <c r="A84" i="10"/>
  <c r="B95" i="10"/>
  <c r="C84" i="10"/>
  <c r="B95" i="11"/>
  <c r="A84" i="11"/>
  <c r="C84" i="11"/>
  <c r="B249" i="16"/>
  <c r="C238" i="16"/>
  <c r="A238" i="16"/>
  <c r="C106" i="14"/>
  <c r="A106" i="14"/>
  <c r="B117" i="14"/>
  <c r="P117" i="14" s="1"/>
  <c r="B249" i="15"/>
  <c r="A238" i="15"/>
  <c r="C238" i="15"/>
  <c r="R12" i="14"/>
  <c r="M29" i="14"/>
  <c r="K62" i="11" a="1"/>
  <c r="K62" i="8" a="1"/>
  <c r="K62" i="2" a="1"/>
  <c r="K73" i="8" a="1"/>
  <c r="X252" i="19" a="1"/>
  <c r="X101" i="19" a="1"/>
  <c r="X160" i="19" a="1"/>
  <c r="W249" i="19" a="1"/>
  <c r="X221" i="19" a="1"/>
  <c r="X54" i="19" a="1"/>
  <c r="X313" i="19" a="1"/>
  <c r="D238" i="16" a="1"/>
  <c r="D84" i="2" a="1"/>
  <c r="D84" i="11" a="1"/>
  <c r="K84" i="14" a="1"/>
  <c r="K73" i="10" a="1"/>
  <c r="X191" i="19" a="1"/>
  <c r="W278" i="19" a="1"/>
  <c r="W187" i="19" a="1"/>
  <c r="W7" i="19" a="1"/>
  <c r="W99" i="19" a="1"/>
  <c r="W157" i="19" a="1"/>
  <c r="D84" i="7" a="1"/>
  <c r="D84" i="9" a="1"/>
  <c r="K62" i="9" a="1"/>
  <c r="K73" i="6" a="1"/>
  <c r="X344" i="19" a="1"/>
  <c r="D238" i="15" a="1"/>
  <c r="D84" i="8" a="1"/>
  <c r="K29" i="14" a="1"/>
  <c r="K62" i="12" a="1"/>
  <c r="D84" i="10" a="1"/>
  <c r="X282" i="19" a="1"/>
  <c r="W80" i="19" a="1"/>
  <c r="D84" i="6" a="1"/>
  <c r="W50" i="19" a="1"/>
  <c r="W97" i="19" a="1"/>
  <c r="W129" i="19" a="1"/>
  <c r="X132" i="19" a="1"/>
  <c r="D84" i="13" a="1"/>
  <c r="D84" i="12" a="1"/>
  <c r="X84" i="19" a="1"/>
  <c r="D106" i="14" a="1"/>
  <c r="K62" i="13" a="1"/>
  <c r="K216" i="15" a="1"/>
  <c r="W81" i="19" a="1"/>
  <c r="W248" i="19" a="1"/>
  <c r="W217" i="19" a="1"/>
  <c r="W309" i="19" a="1"/>
  <c r="X11" i="19" a="1"/>
  <c r="K73" i="7" a="1"/>
  <c r="K227" i="15" a="1"/>
  <c r="K29" i="14" l="1"/>
  <c r="W80" i="19"/>
  <c r="W248" i="19"/>
  <c r="K73" i="7"/>
  <c r="W81" i="19"/>
  <c r="K73" i="6"/>
  <c r="W249" i="19"/>
  <c r="W50" i="19"/>
  <c r="W7" i="19"/>
  <c r="O249" i="15"/>
  <c r="P249" i="15"/>
  <c r="P249" i="16"/>
  <c r="P95" i="13"/>
  <c r="P95" i="10"/>
  <c r="P95" i="7"/>
  <c r="O95" i="12"/>
  <c r="P95" i="12"/>
  <c r="P95" i="2"/>
  <c r="O95" i="8"/>
  <c r="P95" i="8"/>
  <c r="O95" i="11"/>
  <c r="P95" i="11"/>
  <c r="P95" i="6"/>
  <c r="X101" i="19"/>
  <c r="Y101" i="19" s="1"/>
  <c r="X84" i="19"/>
  <c r="Y84" i="19" s="1"/>
  <c r="X344" i="19"/>
  <c r="Y344" i="19" s="1"/>
  <c r="X54" i="19"/>
  <c r="Y54" i="19" s="1"/>
  <c r="X252" i="19"/>
  <c r="Y252" i="19" s="1"/>
  <c r="X160" i="19"/>
  <c r="Y160" i="19" s="1"/>
  <c r="X313" i="19"/>
  <c r="Y313" i="19" s="1"/>
  <c r="X191" i="19"/>
  <c r="Y191" i="19" s="1"/>
  <c r="X282" i="19"/>
  <c r="Y282" i="19" s="1"/>
  <c r="X132" i="19"/>
  <c r="Y132" i="19" s="1"/>
  <c r="X221" i="19"/>
  <c r="Y221" i="19" s="1"/>
  <c r="K62" i="11"/>
  <c r="W217" i="19"/>
  <c r="X11" i="19"/>
  <c r="Y11" i="19" s="1"/>
  <c r="K62" i="8"/>
  <c r="W129" i="19"/>
  <c r="W278" i="19"/>
  <c r="W309" i="19"/>
  <c r="W97" i="19"/>
  <c r="W99" i="19"/>
  <c r="W157" i="19"/>
  <c r="W187" i="19"/>
  <c r="K62" i="12"/>
  <c r="K62" i="9"/>
  <c r="K216" i="15"/>
  <c r="K84" i="14"/>
  <c r="K62" i="13"/>
  <c r="K62" i="2"/>
  <c r="V73" i="7"/>
  <c r="V227" i="15"/>
  <c r="V73" i="2"/>
  <c r="D84" i="6"/>
  <c r="V84" i="6" s="1"/>
  <c r="K73" i="8"/>
  <c r="K227" i="15"/>
  <c r="D106" i="14"/>
  <c r="V106" i="14" s="1"/>
  <c r="D84" i="2"/>
  <c r="V84" i="2" s="1"/>
  <c r="D238" i="15"/>
  <c r="D84" i="11"/>
  <c r="V84" i="11" s="1"/>
  <c r="K73" i="10"/>
  <c r="D84" i="13"/>
  <c r="V84" i="13" s="1"/>
  <c r="D238" i="16"/>
  <c r="V238" i="16" s="1"/>
  <c r="D84" i="10"/>
  <c r="V84" i="10" s="1"/>
  <c r="D84" i="7"/>
  <c r="V84" i="7" s="1"/>
  <c r="D84" i="8"/>
  <c r="V84" i="8" s="1"/>
  <c r="D84" i="12"/>
  <c r="D84" i="9"/>
  <c r="A85" i="12"/>
  <c r="A85" i="8"/>
  <c r="A85" i="2"/>
  <c r="V73" i="8"/>
  <c r="A239" i="16"/>
  <c r="A85" i="6"/>
  <c r="A85" i="10"/>
  <c r="A85" i="7"/>
  <c r="A85" i="11"/>
  <c r="A85" i="9"/>
  <c r="V73" i="10"/>
  <c r="A107" i="14"/>
  <c r="A85" i="13"/>
  <c r="V73" i="6"/>
  <c r="V10" i="13"/>
  <c r="V8" i="13"/>
  <c r="A239" i="15"/>
  <c r="B106" i="8"/>
  <c r="C95" i="8"/>
  <c r="A95" i="8"/>
  <c r="A95" i="12"/>
  <c r="B106" i="12"/>
  <c r="C95" i="12"/>
  <c r="B106" i="6"/>
  <c r="A95" i="6"/>
  <c r="C95" i="6"/>
  <c r="A95" i="11"/>
  <c r="C95" i="11"/>
  <c r="B106" i="11"/>
  <c r="B106" i="7"/>
  <c r="A95" i="7"/>
  <c r="C95" i="7"/>
  <c r="B106" i="13"/>
  <c r="C95" i="13"/>
  <c r="A95" i="13"/>
  <c r="C95" i="9"/>
  <c r="B106" i="9"/>
  <c r="A95" i="9"/>
  <c r="B106" i="2"/>
  <c r="P106" i="2" s="1"/>
  <c r="A95" i="2"/>
  <c r="C95" i="2"/>
  <c r="C95" i="10"/>
  <c r="A95" i="10"/>
  <c r="B106" i="10"/>
  <c r="A117" i="14"/>
  <c r="C117" i="14"/>
  <c r="B128" i="14"/>
  <c r="C249" i="16"/>
  <c r="A249" i="16"/>
  <c r="B260" i="16"/>
  <c r="C249" i="15"/>
  <c r="A249" i="15"/>
  <c r="B260" i="15"/>
  <c r="N12" i="14"/>
  <c r="R13" i="14" s="1"/>
  <c r="K73" i="13" a="1"/>
  <c r="K73" i="11" a="1"/>
  <c r="X345" i="19" a="1"/>
  <c r="X283" i="19" a="1"/>
  <c r="K227" i="16" a="1"/>
  <c r="X253" i="19" a="1"/>
  <c r="K95" i="14" a="1"/>
  <c r="D95" i="11" a="1"/>
  <c r="D95" i="8" a="1"/>
  <c r="W52" i="19" a="1"/>
  <c r="W218" i="19" a="1"/>
  <c r="K73" i="9" a="1"/>
  <c r="W130" i="19" a="1"/>
  <c r="X12" i="19" a="1"/>
  <c r="X161" i="19" a="1"/>
  <c r="X102" i="19" a="1"/>
  <c r="D95" i="12" a="1"/>
  <c r="W188" i="19" a="1"/>
  <c r="W341" i="19" a="1"/>
  <c r="W8" i="19" a="1"/>
  <c r="W310" i="19" a="1"/>
  <c r="X192" i="19" a="1"/>
  <c r="X314" i="19" a="1"/>
  <c r="D95" i="13" a="1"/>
  <c r="X133" i="19" a="1"/>
  <c r="W189" i="19" a="1"/>
  <c r="W3" i="19" a="1"/>
  <c r="D117" i="14" a="1"/>
  <c r="D249" i="16" a="1"/>
  <c r="K73" i="12" a="1"/>
  <c r="W250" i="19" a="1"/>
  <c r="W279" i="19" a="1"/>
  <c r="D95" i="10" a="1"/>
  <c r="K238" i="15" a="1"/>
  <c r="D95" i="6" a="1"/>
  <c r="D95" i="7" a="1"/>
  <c r="W98" i="19" a="1"/>
  <c r="D95" i="9" a="1"/>
  <c r="W158" i="19" a="1"/>
  <c r="X222" i="19" a="1"/>
  <c r="D249" i="15" a="1"/>
  <c r="D95" i="2" a="1"/>
  <c r="X85" i="19" a="1"/>
  <c r="W51" i="19" a="1"/>
  <c r="X55" i="19" a="1"/>
  <c r="K84" i="12" a="1"/>
  <c r="K84" i="9" a="1"/>
  <c r="K73" i="12" l="1"/>
  <c r="W3" i="19"/>
  <c r="W130" i="19"/>
  <c r="K84" i="12"/>
  <c r="K238" i="15"/>
  <c r="W158" i="19"/>
  <c r="K227" i="16"/>
  <c r="P260" i="15"/>
  <c r="P106" i="9"/>
  <c r="O106" i="9"/>
  <c r="P106" i="10"/>
  <c r="P106" i="6"/>
  <c r="O106" i="13"/>
  <c r="P106" i="13"/>
  <c r="P106" i="11"/>
  <c r="O128" i="14"/>
  <c r="P128" i="14"/>
  <c r="P260" i="16"/>
  <c r="O260" i="16"/>
  <c r="P106" i="7"/>
  <c r="P106" i="12"/>
  <c r="P106" i="8"/>
  <c r="N13" i="14"/>
  <c r="R14" i="14"/>
  <c r="X222" i="19"/>
  <c r="Y222" i="19" s="1"/>
  <c r="X345" i="19"/>
  <c r="Y345" i="19" s="1"/>
  <c r="X283" i="19"/>
  <c r="Y283" i="19" s="1"/>
  <c r="X253" i="19"/>
  <c r="Y253" i="19" s="1"/>
  <c r="X133" i="19"/>
  <c r="Y133" i="19" s="1"/>
  <c r="X55" i="19"/>
  <c r="Y55" i="19" s="1"/>
  <c r="X102" i="19"/>
  <c r="Y102" i="19" s="1"/>
  <c r="X85" i="19"/>
  <c r="Y85" i="19" s="1"/>
  <c r="X161" i="19"/>
  <c r="Y161" i="19" s="1"/>
  <c r="X314" i="19"/>
  <c r="Y314" i="19" s="1"/>
  <c r="X192" i="19"/>
  <c r="Y192" i="19" s="1"/>
  <c r="W279" i="19"/>
  <c r="X12" i="19"/>
  <c r="Y12" i="19" s="1"/>
  <c r="W188" i="19"/>
  <c r="W189" i="19"/>
  <c r="W8" i="19"/>
  <c r="W250" i="19"/>
  <c r="W51" i="19"/>
  <c r="W98" i="19"/>
  <c r="W218" i="19"/>
  <c r="W52" i="19"/>
  <c r="W341" i="19"/>
  <c r="W310" i="19"/>
  <c r="K73" i="13"/>
  <c r="K95" i="14"/>
  <c r="K73" i="9"/>
  <c r="K73" i="11"/>
  <c r="V84" i="9"/>
  <c r="V238" i="15"/>
  <c r="V84" i="12"/>
  <c r="D95" i="10"/>
  <c r="V95" i="10" s="1"/>
  <c r="D117" i="14"/>
  <c r="D95" i="2"/>
  <c r="K84" i="9"/>
  <c r="D249" i="15"/>
  <c r="D95" i="13"/>
  <c r="V95" i="13" s="1"/>
  <c r="D95" i="9"/>
  <c r="D95" i="6"/>
  <c r="V95" i="6" s="1"/>
  <c r="D95" i="7"/>
  <c r="V95" i="7" s="1"/>
  <c r="D95" i="11"/>
  <c r="V95" i="11" s="1"/>
  <c r="D249" i="16"/>
  <c r="V249" i="16" s="1"/>
  <c r="D95" i="12"/>
  <c r="V95" i="12" s="1"/>
  <c r="D95" i="8"/>
  <c r="V95" i="8" s="1"/>
  <c r="A118" i="14"/>
  <c r="A96" i="8"/>
  <c r="A96" i="9"/>
  <c r="A96" i="13"/>
  <c r="A96" i="11"/>
  <c r="A96" i="7"/>
  <c r="A96" i="10"/>
  <c r="A96" i="12"/>
  <c r="A96" i="6"/>
  <c r="A96" i="2"/>
  <c r="V11" i="13"/>
  <c r="V12" i="13" s="1"/>
  <c r="H18" i="13" s="1"/>
  <c r="A250" i="16"/>
  <c r="A250" i="15"/>
  <c r="C106" i="6"/>
  <c r="B117" i="6"/>
  <c r="A106" i="6"/>
  <c r="A106" i="8"/>
  <c r="B117" i="8"/>
  <c r="P117" i="8" s="1"/>
  <c r="C106" i="8"/>
  <c r="A106" i="10"/>
  <c r="B117" i="10"/>
  <c r="C106" i="10"/>
  <c r="A106" i="9"/>
  <c r="C106" i="9"/>
  <c r="B117" i="9"/>
  <c r="A106" i="2"/>
  <c r="C106" i="2"/>
  <c r="B117" i="2"/>
  <c r="B117" i="11"/>
  <c r="P117" i="11" s="1"/>
  <c r="C106" i="11"/>
  <c r="A106" i="11"/>
  <c r="A106" i="12"/>
  <c r="B117" i="12"/>
  <c r="C106" i="12"/>
  <c r="A106" i="13"/>
  <c r="C106" i="13"/>
  <c r="B117" i="13"/>
  <c r="C106" i="7"/>
  <c r="A106" i="7"/>
  <c r="B117" i="7"/>
  <c r="B139" i="14"/>
  <c r="A128" i="14"/>
  <c r="C128" i="14"/>
  <c r="B271" i="16"/>
  <c r="A260" i="16"/>
  <c r="C260" i="16"/>
  <c r="C260" i="15"/>
  <c r="A260" i="15"/>
  <c r="B271" i="15"/>
  <c r="R17" i="14"/>
  <c r="N17" i="14" s="1"/>
  <c r="K84" i="10" a="1"/>
  <c r="K238" i="16" a="1"/>
  <c r="K84" i="13" a="1"/>
  <c r="W219" i="19" a="1"/>
  <c r="W9" i="19" a="1"/>
  <c r="K106" i="14" a="1"/>
  <c r="K84" i="2" a="1"/>
  <c r="K84" i="11" a="1"/>
  <c r="K95" i="9" a="1"/>
  <c r="D106" i="2" a="1"/>
  <c r="W53" i="19" a="1"/>
  <c r="D128" i="14" a="1"/>
  <c r="X56" i="19" a="1"/>
  <c r="D106" i="12" a="1"/>
  <c r="W311" i="19" a="1"/>
  <c r="X315" i="19" a="1"/>
  <c r="X346" i="19" a="1"/>
  <c r="D106" i="11" a="1"/>
  <c r="D106" i="10" a="1"/>
  <c r="X284" i="19" a="1"/>
  <c r="D106" i="8" a="1"/>
  <c r="X13" i="19" a="1"/>
  <c r="D106" i="7" a="1"/>
  <c r="W82" i="19" a="1"/>
  <c r="K18" i="13" a="1"/>
  <c r="V337" i="19" a="1"/>
  <c r="X86" i="19" a="1"/>
  <c r="D106" i="6" a="1"/>
  <c r="X103" i="19" a="1"/>
  <c r="W312" i="19" a="1"/>
  <c r="X162" i="19" a="1"/>
  <c r="K84" i="6" a="1"/>
  <c r="W342" i="19" a="1"/>
  <c r="X134" i="19" a="1"/>
  <c r="D260" i="16" a="1"/>
  <c r="W280" i="19" a="1"/>
  <c r="K249" i="15" a="1"/>
  <c r="X193" i="19" a="1"/>
  <c r="X223" i="19" a="1"/>
  <c r="D260" i="15" a="1"/>
  <c r="D106" i="9" a="1"/>
  <c r="K84" i="8" a="1"/>
  <c r="D106" i="13" a="1"/>
  <c r="K84" i="7" a="1"/>
  <c r="W220" i="19" a="1"/>
  <c r="X254" i="19" a="1"/>
  <c r="R25" i="1"/>
  <c r="K95" i="2" a="1"/>
  <c r="K117" i="14" a="1"/>
  <c r="K106" i="14" l="1"/>
  <c r="W311" i="19"/>
  <c r="W53" i="19"/>
  <c r="K117" i="14"/>
  <c r="W312" i="19"/>
  <c r="K95" i="9"/>
  <c r="W82" i="19"/>
  <c r="K84" i="10"/>
  <c r="O117" i="10"/>
  <c r="P117" i="10"/>
  <c r="O117" i="2"/>
  <c r="P117" i="2"/>
  <c r="O117" i="6"/>
  <c r="P117" i="6"/>
  <c r="P271" i="16"/>
  <c r="P117" i="7"/>
  <c r="P117" i="13"/>
  <c r="P117" i="9"/>
  <c r="P271" i="15"/>
  <c r="P139" i="14"/>
  <c r="P117" i="12"/>
  <c r="N14" i="14"/>
  <c r="R15" i="14"/>
  <c r="X193" i="19"/>
  <c r="Y193" i="19" s="1"/>
  <c r="X86" i="19"/>
  <c r="Y86" i="19" s="1"/>
  <c r="X134" i="19"/>
  <c r="Y134" i="19" s="1"/>
  <c r="X56" i="19"/>
  <c r="Y56" i="19" s="1"/>
  <c r="X346" i="19"/>
  <c r="Y346" i="19" s="1"/>
  <c r="X315" i="19"/>
  <c r="Y315" i="19" s="1"/>
  <c r="X284" i="19"/>
  <c r="Y284" i="19" s="1"/>
  <c r="X223" i="19"/>
  <c r="Y223" i="19" s="1"/>
  <c r="X254" i="19"/>
  <c r="Y254" i="19" s="1"/>
  <c r="X162" i="19"/>
  <c r="Y162" i="19" s="1"/>
  <c r="X103" i="19"/>
  <c r="Y103" i="19" s="1"/>
  <c r="K238" i="16"/>
  <c r="K84" i="6"/>
  <c r="X13" i="19"/>
  <c r="Y13" i="19" s="1"/>
  <c r="W220" i="19"/>
  <c r="V337" i="19"/>
  <c r="K18" i="13"/>
  <c r="W219" i="19"/>
  <c r="W9" i="19"/>
  <c r="W342" i="19"/>
  <c r="W280" i="19"/>
  <c r="K84" i="8"/>
  <c r="K84" i="13"/>
  <c r="K84" i="11"/>
  <c r="K84" i="7"/>
  <c r="K84" i="2"/>
  <c r="V95" i="9"/>
  <c r="V117" i="14"/>
  <c r="D106" i="9"/>
  <c r="V106" i="9" s="1"/>
  <c r="D106" i="2"/>
  <c r="D106" i="8"/>
  <c r="V106" i="8" s="1"/>
  <c r="K249" i="15"/>
  <c r="K95" i="2"/>
  <c r="D260" i="15"/>
  <c r="V260" i="15" s="1"/>
  <c r="D128" i="14"/>
  <c r="D106" i="7"/>
  <c r="V106" i="7" s="1"/>
  <c r="D106" i="12"/>
  <c r="V106" i="12" s="1"/>
  <c r="D106" i="11"/>
  <c r="V106" i="11" s="1"/>
  <c r="D106" i="10"/>
  <c r="V106" i="10" s="1"/>
  <c r="D106" i="6"/>
  <c r="V106" i="6" s="1"/>
  <c r="D106" i="13"/>
  <c r="V106" i="13" s="1"/>
  <c r="D260" i="16"/>
  <c r="V260" i="16" s="1"/>
  <c r="A107" i="2"/>
  <c r="A107" i="6"/>
  <c r="A107" i="7"/>
  <c r="A107" i="8"/>
  <c r="A129" i="14"/>
  <c r="V249" i="15"/>
  <c r="A107" i="13"/>
  <c r="A107" i="12"/>
  <c r="A107" i="11"/>
  <c r="A107" i="9"/>
  <c r="A107" i="10"/>
  <c r="V95" i="2"/>
  <c r="M18" i="13"/>
  <c r="K351" i="13" s="1"/>
  <c r="A261" i="15"/>
  <c r="A261" i="16"/>
  <c r="B128" i="11"/>
  <c r="A117" i="11"/>
  <c r="C117" i="11"/>
  <c r="C117" i="10"/>
  <c r="A117" i="10"/>
  <c r="B128" i="10"/>
  <c r="C117" i="13"/>
  <c r="A117" i="13"/>
  <c r="B128" i="13"/>
  <c r="P128" i="13" s="1"/>
  <c r="A117" i="9"/>
  <c r="C117" i="9"/>
  <c r="B128" i="9"/>
  <c r="A117" i="7"/>
  <c r="B128" i="7"/>
  <c r="C117" i="7"/>
  <c r="B128" i="2"/>
  <c r="C117" i="2"/>
  <c r="A117" i="2"/>
  <c r="A117" i="12"/>
  <c r="C117" i="12"/>
  <c r="B128" i="12"/>
  <c r="C117" i="8"/>
  <c r="A117" i="8"/>
  <c r="B128" i="8"/>
  <c r="B128" i="6"/>
  <c r="C117" i="6"/>
  <c r="A117" i="6"/>
  <c r="A271" i="15"/>
  <c r="C271" i="15"/>
  <c r="B282" i="15"/>
  <c r="B282" i="16"/>
  <c r="A271" i="16"/>
  <c r="C271" i="16"/>
  <c r="A139" i="14"/>
  <c r="B150" i="14"/>
  <c r="C139" i="14"/>
  <c r="K95" i="6" a="1"/>
  <c r="K95" i="7" a="1"/>
  <c r="K95" i="10" a="1"/>
  <c r="K249" i="16" a="1"/>
  <c r="W190" i="19" a="1"/>
  <c r="W83" i="19" a="1"/>
  <c r="X57" i="19" a="1"/>
  <c r="K95" i="8" a="1"/>
  <c r="X224" i="19" a="1"/>
  <c r="X104" i="19" a="1"/>
  <c r="X87" i="19" a="1"/>
  <c r="X347" i="19" a="1"/>
  <c r="D117" i="10" a="1"/>
  <c r="X194" i="19" a="1"/>
  <c r="X285" i="19" a="1"/>
  <c r="D117" i="8" a="1"/>
  <c r="W131" i="19" a="1"/>
  <c r="D117" i="12" a="1"/>
  <c r="D117" i="2" a="1"/>
  <c r="D139" i="14" a="1"/>
  <c r="D271" i="16" a="1"/>
  <c r="W221" i="19" a="1"/>
  <c r="D271" i="15" a="1"/>
  <c r="W281" i="19" a="1"/>
  <c r="X14" i="19" a="1"/>
  <c r="W159" i="19" a="1"/>
  <c r="K95" i="11" a="1"/>
  <c r="W10" i="19" a="1"/>
  <c r="W100" i="19" a="1"/>
  <c r="D117" i="6" a="1"/>
  <c r="D117" i="9" a="1"/>
  <c r="D117" i="11" a="1"/>
  <c r="W101" i="19" a="1"/>
  <c r="K106" i="2" a="1"/>
  <c r="X255" i="19" a="1"/>
  <c r="W11" i="19" a="1"/>
  <c r="X135" i="19" a="1"/>
  <c r="W54" i="19" a="1"/>
  <c r="K95" i="12" a="1"/>
  <c r="D117" i="7" a="1"/>
  <c r="K95" i="13" a="1"/>
  <c r="W251" i="19" a="1"/>
  <c r="D117" i="13" a="1"/>
  <c r="X316" i="19" a="1"/>
  <c r="W337" i="19" a="1"/>
  <c r="X163" i="19" a="1"/>
  <c r="W343" i="19" a="1"/>
  <c r="K128" i="14" a="1"/>
  <c r="W10" i="19" l="1"/>
  <c r="W221" i="19"/>
  <c r="K106" i="2"/>
  <c r="W11" i="19"/>
  <c r="W251" i="19"/>
  <c r="K95" i="10"/>
  <c r="O128" i="8"/>
  <c r="P128" i="8"/>
  <c r="P128" i="2"/>
  <c r="P128" i="9"/>
  <c r="P150" i="14"/>
  <c r="P282" i="16"/>
  <c r="P128" i="6"/>
  <c r="P128" i="12"/>
  <c r="O128" i="11"/>
  <c r="P128" i="11"/>
  <c r="O282" i="15"/>
  <c r="P282" i="15"/>
  <c r="O128" i="7"/>
  <c r="P128" i="7"/>
  <c r="P128" i="10"/>
  <c r="N15" i="14"/>
  <c r="R16" i="14" s="1"/>
  <c r="N16" i="14" s="1"/>
  <c r="X104" i="19"/>
  <c r="Y104" i="19" s="1"/>
  <c r="X224" i="19"/>
  <c r="Y224" i="19" s="1"/>
  <c r="X163" i="19"/>
  <c r="Y163" i="19" s="1"/>
  <c r="X194" i="19"/>
  <c r="Y194" i="19" s="1"/>
  <c r="X57" i="19"/>
  <c r="Y57" i="19" s="1"/>
  <c r="X255" i="19"/>
  <c r="Y255" i="19" s="1"/>
  <c r="X135" i="19"/>
  <c r="Y135" i="19" s="1"/>
  <c r="X316" i="19"/>
  <c r="Y316" i="19" s="1"/>
  <c r="X347" i="19"/>
  <c r="Y347" i="19" s="1"/>
  <c r="X285" i="19"/>
  <c r="Y285" i="19" s="1"/>
  <c r="X87" i="19"/>
  <c r="Y87" i="19" s="1"/>
  <c r="K95" i="13"/>
  <c r="K95" i="7"/>
  <c r="K95" i="8"/>
  <c r="W83" i="19"/>
  <c r="K95" i="11"/>
  <c r="W131" i="19"/>
  <c r="X14" i="19"/>
  <c r="Y14" i="19" s="1"/>
  <c r="K95" i="6"/>
  <c r="K95" i="12"/>
  <c r="W100" i="19"/>
  <c r="W190" i="19"/>
  <c r="W159" i="19"/>
  <c r="W337" i="19"/>
  <c r="W101" i="19"/>
  <c r="W281" i="19"/>
  <c r="W54" i="19"/>
  <c r="W343" i="19"/>
  <c r="K128" i="14"/>
  <c r="K249" i="16"/>
  <c r="V106" i="2"/>
  <c r="D117" i="7"/>
  <c r="V117" i="7" s="1"/>
  <c r="D117" i="13"/>
  <c r="V117" i="13" s="1"/>
  <c r="D117" i="2"/>
  <c r="V117" i="2" s="1"/>
  <c r="D271" i="16"/>
  <c r="K271" i="16" s="1" a="1"/>
  <c r="K271" i="16" s="1"/>
  <c r="D271" i="15"/>
  <c r="V271" i="15" s="1"/>
  <c r="D117" i="12"/>
  <c r="V117" i="12" s="1"/>
  <c r="D117" i="10"/>
  <c r="V117" i="10" s="1"/>
  <c r="D139" i="14"/>
  <c r="V139" i="14" s="1"/>
  <c r="D117" i="9"/>
  <c r="V117" i="9" s="1"/>
  <c r="D117" i="11"/>
  <c r="D117" i="6"/>
  <c r="D117" i="8"/>
  <c r="A118" i="6"/>
  <c r="A118" i="12"/>
  <c r="A118" i="13"/>
  <c r="A118" i="11"/>
  <c r="A118" i="8"/>
  <c r="A118" i="2"/>
  <c r="A118" i="9"/>
  <c r="A140" i="14"/>
  <c r="V128" i="14"/>
  <c r="A118" i="7"/>
  <c r="A118" i="10"/>
  <c r="A272" i="16"/>
  <c r="A272" i="15"/>
  <c r="C128" i="9"/>
  <c r="A128" i="9"/>
  <c r="B139" i="9"/>
  <c r="C128" i="11"/>
  <c r="B139" i="11"/>
  <c r="A128" i="11"/>
  <c r="C128" i="10"/>
  <c r="B139" i="10"/>
  <c r="P139" i="10" s="1"/>
  <c r="A128" i="10"/>
  <c r="A128" i="6"/>
  <c r="C128" i="6"/>
  <c r="B139" i="6"/>
  <c r="C128" i="2"/>
  <c r="A128" i="2"/>
  <c r="B139" i="2"/>
  <c r="C128" i="8"/>
  <c r="B139" i="8"/>
  <c r="A128" i="8"/>
  <c r="C128" i="12"/>
  <c r="A128" i="12"/>
  <c r="B139" i="12"/>
  <c r="B139" i="13"/>
  <c r="A128" i="13"/>
  <c r="C128" i="13"/>
  <c r="B139" i="7"/>
  <c r="C128" i="7"/>
  <c r="A128" i="7"/>
  <c r="B293" i="16"/>
  <c r="P293" i="16" s="1"/>
  <c r="C282" i="16"/>
  <c r="A282" i="16"/>
  <c r="A150" i="14"/>
  <c r="C150" i="14"/>
  <c r="B161" i="14"/>
  <c r="C282" i="15"/>
  <c r="A282" i="15"/>
  <c r="B293" i="15"/>
  <c r="K106" i="12" a="1"/>
  <c r="K260" i="15" a="1"/>
  <c r="K106" i="7" a="1"/>
  <c r="K106" i="10" a="1"/>
  <c r="K106" i="6" a="1"/>
  <c r="W252" i="19" a="1"/>
  <c r="X195" i="19" a="1"/>
  <c r="X256" i="19" a="1"/>
  <c r="W160" i="19" a="1"/>
  <c r="X164" i="19" a="1"/>
  <c r="K106" i="13" a="1"/>
  <c r="D128" i="10" a="1"/>
  <c r="W344" i="19" a="1"/>
  <c r="W84" i="19" a="1"/>
  <c r="W313" i="19" a="1"/>
  <c r="D282" i="15" a="1"/>
  <c r="D128" i="8" a="1"/>
  <c r="W191" i="19" a="1"/>
  <c r="K260" i="16" a="1"/>
  <c r="D128" i="7" a="1"/>
  <c r="X286" i="19" a="1"/>
  <c r="X88" i="19" a="1"/>
  <c r="D128" i="9" a="1"/>
  <c r="X348" i="19" a="1"/>
  <c r="X136" i="19" a="1"/>
  <c r="D128" i="13" a="1"/>
  <c r="X225" i="19" a="1"/>
  <c r="D128" i="2" a="1"/>
  <c r="K106" i="11" a="1"/>
  <c r="W102" i="19" a="1"/>
  <c r="X58" i="19" a="1"/>
  <c r="D128" i="12" a="1"/>
  <c r="W132" i="19" a="1"/>
  <c r="X317" i="19" a="1"/>
  <c r="D282" i="16" a="1"/>
  <c r="K106" i="9" a="1"/>
  <c r="D128" i="11" a="1"/>
  <c r="W86" i="19" a="1"/>
  <c r="X105" i="19" a="1"/>
  <c r="K106" i="8" a="1"/>
  <c r="D128" i="6" a="1"/>
  <c r="W12" i="19" a="1"/>
  <c r="D150" i="14" a="1"/>
  <c r="X15" i="19" a="1"/>
  <c r="W282" i="19" a="1"/>
  <c r="K117" i="8" a="1"/>
  <c r="K117" i="6" a="1"/>
  <c r="K117" i="11" a="1"/>
  <c r="K106" i="8" l="1"/>
  <c r="K106" i="11"/>
  <c r="K117" i="11"/>
  <c r="W102" i="19"/>
  <c r="K117" i="8"/>
  <c r="W252" i="19"/>
  <c r="P139" i="6"/>
  <c r="O161" i="14"/>
  <c r="P161" i="14"/>
  <c r="P139" i="7"/>
  <c r="O139" i="12"/>
  <c r="P139" i="12"/>
  <c r="P139" i="8"/>
  <c r="P139" i="11"/>
  <c r="P293" i="15"/>
  <c r="P139" i="2"/>
  <c r="P139" i="9"/>
  <c r="O139" i="13"/>
  <c r="P139" i="13"/>
  <c r="N18" i="14"/>
  <c r="X58" i="19"/>
  <c r="Y58" i="19" s="1"/>
  <c r="X88" i="19"/>
  <c r="Y88" i="19" s="1"/>
  <c r="X136" i="19"/>
  <c r="Y136" i="19" s="1"/>
  <c r="X256" i="19"/>
  <c r="Y256" i="19" s="1"/>
  <c r="X105" i="19"/>
  <c r="Y105" i="19" s="1"/>
  <c r="X225" i="19"/>
  <c r="Y225" i="19" s="1"/>
  <c r="X348" i="19"/>
  <c r="Y348" i="19" s="1"/>
  <c r="X164" i="19"/>
  <c r="Y164" i="19" s="1"/>
  <c r="X317" i="19"/>
  <c r="Y317" i="19" s="1"/>
  <c r="X195" i="19"/>
  <c r="Y195" i="19" s="1"/>
  <c r="X286" i="19"/>
  <c r="Y286" i="19" s="1"/>
  <c r="W191" i="19"/>
  <c r="W160" i="19"/>
  <c r="K106" i="9"/>
  <c r="W344" i="19"/>
  <c r="W282" i="19"/>
  <c r="K106" i="10"/>
  <c r="X15" i="19"/>
  <c r="Y15" i="19" s="1"/>
  <c r="W132" i="19"/>
  <c r="W313" i="19"/>
  <c r="W84" i="19"/>
  <c r="W86" i="19"/>
  <c r="W12" i="19"/>
  <c r="K106" i="12"/>
  <c r="K260" i="15"/>
  <c r="K260" i="16"/>
  <c r="K106" i="7"/>
  <c r="K106" i="6"/>
  <c r="K106" i="13"/>
  <c r="V271" i="16"/>
  <c r="D282" i="15"/>
  <c r="V282" i="15" s="1"/>
  <c r="D128" i="2"/>
  <c r="V128" i="2" s="1"/>
  <c r="D282" i="16"/>
  <c r="K282" i="16" s="1" a="1"/>
  <c r="K282" i="16" s="1"/>
  <c r="D128" i="13"/>
  <c r="D128" i="8"/>
  <c r="D128" i="11"/>
  <c r="V128" i="11" s="1"/>
  <c r="D128" i="7"/>
  <c r="D128" i="9"/>
  <c r="V128" i="9" s="1"/>
  <c r="K117" i="6"/>
  <c r="D150" i="14"/>
  <c r="V150" i="14" s="1"/>
  <c r="D128" i="12"/>
  <c r="V128" i="12" s="1"/>
  <c r="D128" i="6"/>
  <c r="V128" i="6" s="1"/>
  <c r="D128" i="10"/>
  <c r="V128" i="10" s="1"/>
  <c r="A129" i="13"/>
  <c r="A129" i="12"/>
  <c r="A129" i="8"/>
  <c r="A129" i="11"/>
  <c r="A151" i="14"/>
  <c r="A129" i="6"/>
  <c r="A129" i="10"/>
  <c r="V117" i="11"/>
  <c r="A129" i="7"/>
  <c r="V117" i="8"/>
  <c r="A129" i="2"/>
  <c r="A129" i="9"/>
  <c r="V117" i="6"/>
  <c r="A283" i="15"/>
  <c r="A283" i="16"/>
  <c r="A139" i="8"/>
  <c r="C139" i="8"/>
  <c r="B150" i="8"/>
  <c r="C139" i="12"/>
  <c r="B150" i="12"/>
  <c r="A139" i="12"/>
  <c r="C139" i="9"/>
  <c r="B150" i="9"/>
  <c r="A139" i="9"/>
  <c r="A139" i="2"/>
  <c r="B150" i="2"/>
  <c r="C139" i="2"/>
  <c r="C139" i="6"/>
  <c r="B150" i="6"/>
  <c r="P150" i="6" s="1"/>
  <c r="A139" i="6"/>
  <c r="C139" i="11"/>
  <c r="A139" i="11"/>
  <c r="B150" i="11"/>
  <c r="C139" i="7"/>
  <c r="A139" i="7"/>
  <c r="B150" i="7"/>
  <c r="P150" i="7" s="1"/>
  <c r="C139" i="13"/>
  <c r="B150" i="13"/>
  <c r="A139" i="13"/>
  <c r="A139" i="10"/>
  <c r="B150" i="10"/>
  <c r="C139" i="10"/>
  <c r="B172" i="14"/>
  <c r="A161" i="14"/>
  <c r="C161" i="14"/>
  <c r="C293" i="16"/>
  <c r="A293" i="16"/>
  <c r="B304" i="16"/>
  <c r="C293" i="15"/>
  <c r="A293" i="15"/>
  <c r="B304" i="15"/>
  <c r="K117" i="9" a="1"/>
  <c r="K139" i="14" a="1"/>
  <c r="K117" i="12" a="1"/>
  <c r="K271" i="15" a="1"/>
  <c r="D139" i="12" a="1"/>
  <c r="W134" i="19" a="1"/>
  <c r="W85" i="19" a="1"/>
  <c r="W345" i="19" a="1"/>
  <c r="W87" i="19" a="1"/>
  <c r="D293" i="16" a="1"/>
  <c r="X196" i="19" a="1"/>
  <c r="K117" i="13" a="1"/>
  <c r="W55" i="19" a="1"/>
  <c r="X89" i="19" a="1"/>
  <c r="W253" i="19" a="1"/>
  <c r="D139" i="6" a="1"/>
  <c r="D139" i="11" a="1"/>
  <c r="W222" i="19" a="1"/>
  <c r="X59" i="19" a="1"/>
  <c r="X287" i="19" a="1"/>
  <c r="D139" i="7" a="1"/>
  <c r="D139" i="13" a="1"/>
  <c r="X226" i="19" a="1"/>
  <c r="K117" i="2" a="1"/>
  <c r="X257" i="19" a="1"/>
  <c r="W314" i="19" a="1"/>
  <c r="X349" i="19" a="1"/>
  <c r="K128" i="13" a="1"/>
  <c r="D139" i="8" a="1"/>
  <c r="X318" i="19" a="1"/>
  <c r="X16" i="19" a="1"/>
  <c r="X106" i="19" a="1"/>
  <c r="W133" i="19" a="1"/>
  <c r="X165" i="19" a="1"/>
  <c r="W161" i="19" a="1"/>
  <c r="D293" i="15" a="1"/>
  <c r="X137" i="19" a="1"/>
  <c r="W193" i="19" a="1"/>
  <c r="W284" i="19" a="1"/>
  <c r="W192" i="19" a="1"/>
  <c r="D161" i="14" a="1"/>
  <c r="D139" i="10" a="1"/>
  <c r="D139" i="2" a="1"/>
  <c r="K117" i="7" a="1"/>
  <c r="W283" i="19" a="1"/>
  <c r="K117" i="10" a="1"/>
  <c r="D139" i="9" a="1"/>
  <c r="K128" i="8" a="1"/>
  <c r="K128" i="7" a="1"/>
  <c r="K117" i="13" l="1"/>
  <c r="W283" i="19"/>
  <c r="W192" i="19"/>
  <c r="W193" i="19"/>
  <c r="K128" i="13"/>
  <c r="W284" i="19"/>
  <c r="K117" i="2"/>
  <c r="P172" i="14"/>
  <c r="P150" i="13"/>
  <c r="P150" i="2"/>
  <c r="O150" i="2"/>
  <c r="P150" i="8"/>
  <c r="P304" i="15"/>
  <c r="O150" i="9"/>
  <c r="P150" i="9"/>
  <c r="O150" i="10"/>
  <c r="P150" i="10"/>
  <c r="P150" i="11"/>
  <c r="O304" i="16"/>
  <c r="P304" i="16"/>
  <c r="P150" i="12"/>
  <c r="V10" i="14"/>
  <c r="V11" i="14" s="1"/>
  <c r="V12" i="14" s="1"/>
  <c r="H18" i="14" s="1"/>
  <c r="X18" i="14" s="1"/>
  <c r="L18" i="14" s="1"/>
  <c r="V8" i="14"/>
  <c r="X89" i="19"/>
  <c r="Y89" i="19" s="1"/>
  <c r="X165" i="19"/>
  <c r="Y165" i="19" s="1"/>
  <c r="X59" i="19"/>
  <c r="Y59" i="19" s="1"/>
  <c r="X226" i="19"/>
  <c r="Y226" i="19" s="1"/>
  <c r="X349" i="19"/>
  <c r="Y349" i="19" s="1"/>
  <c r="X106" i="19"/>
  <c r="Y106" i="19" s="1"/>
  <c r="X196" i="19"/>
  <c r="Y196" i="19" s="1"/>
  <c r="X257" i="19"/>
  <c r="Y257" i="19" s="1"/>
  <c r="X287" i="19"/>
  <c r="Y287" i="19" s="1"/>
  <c r="X137" i="19"/>
  <c r="Y137" i="19" s="1"/>
  <c r="X318" i="19"/>
  <c r="Y318" i="19" s="1"/>
  <c r="W222" i="19"/>
  <c r="K117" i="12"/>
  <c r="K271" i="15"/>
  <c r="W253" i="19"/>
  <c r="X16" i="19"/>
  <c r="Y16" i="19" s="1"/>
  <c r="W55" i="19"/>
  <c r="W85" i="19"/>
  <c r="W87" i="19"/>
  <c r="W133" i="19"/>
  <c r="W314" i="19"/>
  <c r="W345" i="19"/>
  <c r="W134" i="19"/>
  <c r="W161" i="19"/>
  <c r="K139" i="14"/>
  <c r="K117" i="9"/>
  <c r="K117" i="10"/>
  <c r="K117" i="7"/>
  <c r="V282" i="16"/>
  <c r="V128" i="13"/>
  <c r="D139" i="8"/>
  <c r="V139" i="8" s="1"/>
  <c r="K128" i="7"/>
  <c r="D161" i="14"/>
  <c r="V161" i="14" s="1"/>
  <c r="D139" i="6"/>
  <c r="V139" i="6" s="1"/>
  <c r="K128" i="8"/>
  <c r="D139" i="11"/>
  <c r="D139" i="2"/>
  <c r="D139" i="12"/>
  <c r="V139" i="12" s="1"/>
  <c r="D293" i="16"/>
  <c r="K293" i="16" s="1" a="1"/>
  <c r="K293" i="16" s="1"/>
  <c r="D139" i="13"/>
  <c r="V139" i="13" s="1"/>
  <c r="D293" i="15"/>
  <c r="D139" i="10"/>
  <c r="D139" i="7"/>
  <c r="V139" i="7" s="1"/>
  <c r="D139" i="9"/>
  <c r="V139" i="9" s="1"/>
  <c r="A140" i="7"/>
  <c r="A140" i="9"/>
  <c r="V128" i="7"/>
  <c r="A140" i="10"/>
  <c r="A140" i="11"/>
  <c r="A140" i="6"/>
  <c r="A140" i="12"/>
  <c r="A162" i="14"/>
  <c r="A140" i="13"/>
  <c r="A140" i="2"/>
  <c r="A140" i="8"/>
  <c r="V128" i="8"/>
  <c r="A294" i="15"/>
  <c r="A294" i="16"/>
  <c r="B161" i="7"/>
  <c r="C150" i="7"/>
  <c r="A150" i="7"/>
  <c r="C150" i="11"/>
  <c r="B161" i="11"/>
  <c r="A150" i="11"/>
  <c r="A150" i="10"/>
  <c r="B161" i="10"/>
  <c r="C150" i="10"/>
  <c r="C150" i="6"/>
  <c r="B161" i="6"/>
  <c r="A150" i="6"/>
  <c r="A150" i="2"/>
  <c r="C150" i="2"/>
  <c r="B161" i="2"/>
  <c r="B161" i="8"/>
  <c r="A150" i="8"/>
  <c r="C150" i="8"/>
  <c r="A150" i="9"/>
  <c r="C150" i="9"/>
  <c r="B161" i="9"/>
  <c r="A150" i="13"/>
  <c r="C150" i="13"/>
  <c r="B161" i="13"/>
  <c r="A150" i="12"/>
  <c r="B161" i="12"/>
  <c r="P161" i="12" s="1"/>
  <c r="C150" i="12"/>
  <c r="C304" i="16"/>
  <c r="A304" i="16"/>
  <c r="B315" i="16"/>
  <c r="B183" i="14"/>
  <c r="A172" i="14"/>
  <c r="C172" i="14"/>
  <c r="C304" i="15"/>
  <c r="A304" i="15"/>
  <c r="B315" i="15"/>
  <c r="P315" i="15" s="1"/>
  <c r="K128" i="2" a="1"/>
  <c r="K139" i="11" a="1"/>
  <c r="K128" i="9" a="1"/>
  <c r="K150" i="14" a="1"/>
  <c r="K139" i="2" a="1"/>
  <c r="W194" i="19" a="1"/>
  <c r="K18" i="14" a="1"/>
  <c r="D150" i="7" a="1"/>
  <c r="K293" i="15" a="1"/>
  <c r="X60" i="19" a="1"/>
  <c r="D150" i="13" a="1"/>
  <c r="W223" i="19" a="1"/>
  <c r="X288" i="19" a="1"/>
  <c r="R14" i="1"/>
  <c r="W346" i="19" a="1"/>
  <c r="W56" i="19" a="1"/>
  <c r="D150" i="10" a="1"/>
  <c r="K128" i="12" a="1"/>
  <c r="D150" i="12" a="1"/>
  <c r="W254" i="19" a="1"/>
  <c r="D304" i="15" a="1"/>
  <c r="K128" i="10" a="1"/>
  <c r="W315" i="19" a="1"/>
  <c r="X17" i="19" a="1"/>
  <c r="V2" i="19" a="1"/>
  <c r="W347" i="19" a="1"/>
  <c r="K128" i="11" a="1"/>
  <c r="W163" i="19" a="1"/>
  <c r="D304" i="16" a="1"/>
  <c r="D150" i="9" a="1"/>
  <c r="D150" i="2" a="1"/>
  <c r="D150" i="8" a="1"/>
  <c r="D150" i="11" a="1"/>
  <c r="K282" i="15" a="1"/>
  <c r="W88" i="19" a="1"/>
  <c r="W103" i="19" a="1"/>
  <c r="X350" i="19" a="1"/>
  <c r="D150" i="6" a="1"/>
  <c r="X319" i="19" a="1"/>
  <c r="K128" i="6" a="1"/>
  <c r="X107" i="19" a="1"/>
  <c r="X138" i="19" a="1"/>
  <c r="X258" i="19" a="1"/>
  <c r="X166" i="19" a="1"/>
  <c r="X197" i="19" a="1"/>
  <c r="W13" i="19" a="1"/>
  <c r="X227" i="19" a="1"/>
  <c r="D172" i="14" a="1"/>
  <c r="X90" i="19" a="1"/>
  <c r="W162" i="19" a="1"/>
  <c r="K139" i="10" a="1"/>
  <c r="K128" i="9" l="1"/>
  <c r="K128" i="10"/>
  <c r="W346" i="19"/>
  <c r="K139" i="10"/>
  <c r="W347" i="19"/>
  <c r="K128" i="12"/>
  <c r="K282" i="15"/>
  <c r="W103" i="19"/>
  <c r="P161" i="8"/>
  <c r="P315" i="16"/>
  <c r="P161" i="9"/>
  <c r="P161" i="11"/>
  <c r="O161" i="7"/>
  <c r="P161" i="7"/>
  <c r="P161" i="13"/>
  <c r="P161" i="10"/>
  <c r="P183" i="14"/>
  <c r="P161" i="2"/>
  <c r="P161" i="6"/>
  <c r="O161" i="6"/>
  <c r="V2" i="19"/>
  <c r="R26" i="1"/>
  <c r="K18" i="14"/>
  <c r="M18" i="14"/>
  <c r="K351" i="14" s="1"/>
  <c r="X90" i="19"/>
  <c r="Y90" i="19" s="1"/>
  <c r="X319" i="19"/>
  <c r="Y319" i="19" s="1"/>
  <c r="X288" i="19"/>
  <c r="Y288" i="19" s="1"/>
  <c r="X60" i="19"/>
  <c r="Y60" i="19" s="1"/>
  <c r="X350" i="19"/>
  <c r="Y350" i="19" s="1"/>
  <c r="X197" i="19"/>
  <c r="Y197" i="19" s="1"/>
  <c r="X258" i="19"/>
  <c r="Y258" i="19" s="1"/>
  <c r="X107" i="19"/>
  <c r="Y107" i="19" s="1"/>
  <c r="X138" i="19"/>
  <c r="Y138" i="19" s="1"/>
  <c r="X227" i="19"/>
  <c r="Y227" i="19" s="1"/>
  <c r="X166" i="19"/>
  <c r="Y166" i="19" s="1"/>
  <c r="W315" i="19"/>
  <c r="K128" i="6"/>
  <c r="W56" i="19"/>
  <c r="X17" i="19"/>
  <c r="Y17" i="19" s="1"/>
  <c r="W163" i="19"/>
  <c r="W13" i="19"/>
  <c r="W194" i="19"/>
  <c r="W162" i="19"/>
  <c r="W254" i="19"/>
  <c r="W88" i="19"/>
  <c r="W223" i="19"/>
  <c r="K128" i="11"/>
  <c r="K150" i="14"/>
  <c r="K128" i="2"/>
  <c r="V293" i="16"/>
  <c r="V139" i="10"/>
  <c r="K293" i="15"/>
  <c r="D172" i="14"/>
  <c r="V172" i="14" s="1"/>
  <c r="D150" i="9"/>
  <c r="V150" i="9" s="1"/>
  <c r="D150" i="12"/>
  <c r="D304" i="15"/>
  <c r="V304" i="15" s="1"/>
  <c r="D150" i="10"/>
  <c r="V150" i="10" s="1"/>
  <c r="K139" i="2"/>
  <c r="D150" i="11"/>
  <c r="K139" i="11"/>
  <c r="D304" i="16"/>
  <c r="V304" i="16" s="1"/>
  <c r="D150" i="13"/>
  <c r="V150" i="13" s="1"/>
  <c r="D150" i="8"/>
  <c r="V150" i="8" s="1"/>
  <c r="D150" i="2"/>
  <c r="D150" i="6"/>
  <c r="D150" i="7"/>
  <c r="A151" i="9"/>
  <c r="A151" i="11"/>
  <c r="A151" i="7"/>
  <c r="V293" i="15"/>
  <c r="A151" i="13"/>
  <c r="A151" i="8"/>
  <c r="A151" i="10"/>
  <c r="A151" i="2"/>
  <c r="A151" i="6"/>
  <c r="A173" i="14"/>
  <c r="A151" i="12"/>
  <c r="V139" i="11"/>
  <c r="V139" i="2"/>
  <c r="X29" i="14"/>
  <c r="L29" i="14" s="1"/>
  <c r="A305" i="16"/>
  <c r="A305" i="15"/>
  <c r="C161" i="8"/>
  <c r="A161" i="8"/>
  <c r="B172" i="8"/>
  <c r="C161" i="6"/>
  <c r="A161" i="6"/>
  <c r="B172" i="6"/>
  <c r="B172" i="11"/>
  <c r="A161" i="11"/>
  <c r="C161" i="11"/>
  <c r="C161" i="13"/>
  <c r="A161" i="13"/>
  <c r="B172" i="13"/>
  <c r="B172" i="7"/>
  <c r="C161" i="7"/>
  <c r="A161" i="7"/>
  <c r="C161" i="9"/>
  <c r="A161" i="9"/>
  <c r="B172" i="9"/>
  <c r="P172" i="9" s="1"/>
  <c r="A161" i="2"/>
  <c r="B172" i="2"/>
  <c r="C161" i="2"/>
  <c r="A161" i="10"/>
  <c r="B172" i="10"/>
  <c r="C161" i="10"/>
  <c r="B172" i="12"/>
  <c r="C161" i="12"/>
  <c r="A161" i="12"/>
  <c r="C315" i="15"/>
  <c r="B326" i="15"/>
  <c r="A315" i="15"/>
  <c r="B194" i="14"/>
  <c r="P194" i="14" s="1"/>
  <c r="A183" i="14"/>
  <c r="C183" i="14"/>
  <c r="B326" i="16"/>
  <c r="A315" i="16"/>
  <c r="C315" i="16"/>
  <c r="K139" i="8" a="1"/>
  <c r="W224" i="19" a="1"/>
  <c r="K150" i="11" a="1"/>
  <c r="X139" i="19" a="1"/>
  <c r="X228" i="19" a="1"/>
  <c r="D183" i="14" a="1"/>
  <c r="W104" i="19" a="1"/>
  <c r="K139" i="12" a="1"/>
  <c r="D161" i="7" a="1"/>
  <c r="D161" i="12" a="1"/>
  <c r="D161" i="2" a="1"/>
  <c r="D161" i="9" a="1"/>
  <c r="X108" i="19" a="1"/>
  <c r="W57" i="19" a="1"/>
  <c r="X320" i="19" a="1"/>
  <c r="X289" i="19" a="1"/>
  <c r="W256" i="19" a="1"/>
  <c r="D315" i="16" a="1"/>
  <c r="X18" i="19" a="1"/>
  <c r="W14" i="19" a="1"/>
  <c r="K139" i="7" a="1"/>
  <c r="K150" i="2" a="1"/>
  <c r="K150" i="12" a="1"/>
  <c r="W316" i="19" a="1"/>
  <c r="X167" i="19" a="1"/>
  <c r="X259" i="19" a="1"/>
  <c r="X61" i="19" a="1"/>
  <c r="W135" i="19" a="1"/>
  <c r="K139" i="6" a="1"/>
  <c r="X351" i="19" a="1"/>
  <c r="D315" i="15" a="1"/>
  <c r="D161" i="11" a="1"/>
  <c r="K139" i="13" a="1"/>
  <c r="K161" i="14" a="1"/>
  <c r="K139" i="9" a="1"/>
  <c r="X198" i="19" a="1"/>
  <c r="D161" i="10" a="1"/>
  <c r="X91" i="19" a="1"/>
  <c r="W255" i="19" a="1"/>
  <c r="W285" i="19" a="1"/>
  <c r="D161" i="6" a="1"/>
  <c r="K150" i="6" a="1"/>
  <c r="W58" i="19" a="1"/>
  <c r="D161" i="13" a="1"/>
  <c r="W105" i="19" a="1"/>
  <c r="D161" i="8" a="1"/>
  <c r="W286" i="19" a="1"/>
  <c r="W2" i="19" a="1"/>
  <c r="K150" i="7" a="1"/>
  <c r="W224" i="19" l="1"/>
  <c r="K139" i="6"/>
  <c r="K139" i="7"/>
  <c r="W255" i="19"/>
  <c r="K150" i="7"/>
  <c r="K150" i="6"/>
  <c r="W256" i="19"/>
  <c r="W316" i="19"/>
  <c r="W57" i="19"/>
  <c r="P172" i="13"/>
  <c r="P172" i="10"/>
  <c r="O172" i="11"/>
  <c r="P172" i="11"/>
  <c r="P172" i="8"/>
  <c r="O172" i="8"/>
  <c r="P172" i="7"/>
  <c r="P172" i="2"/>
  <c r="P326" i="16"/>
  <c r="P172" i="6"/>
  <c r="O172" i="12"/>
  <c r="P172" i="12"/>
  <c r="O326" i="15"/>
  <c r="P326" i="15"/>
  <c r="W2" i="19"/>
  <c r="X259" i="19"/>
  <c r="Y259" i="19" s="1"/>
  <c r="X91" i="19"/>
  <c r="Y91" i="19" s="1"/>
  <c r="X228" i="19"/>
  <c r="Y228" i="19" s="1"/>
  <c r="X139" i="19"/>
  <c r="Y139" i="19" s="1"/>
  <c r="X320" i="19"/>
  <c r="Y320" i="19" s="1"/>
  <c r="X61" i="19"/>
  <c r="Y61" i="19" s="1"/>
  <c r="X167" i="19"/>
  <c r="Y167" i="19" s="1"/>
  <c r="X108" i="19"/>
  <c r="Y108" i="19" s="1"/>
  <c r="X351" i="19"/>
  <c r="Y351" i="19" s="1"/>
  <c r="X289" i="19"/>
  <c r="Y289" i="19" s="1"/>
  <c r="X198" i="19"/>
  <c r="Y198" i="19" s="1"/>
  <c r="W135" i="19"/>
  <c r="X18" i="19"/>
  <c r="Y18" i="19" s="1"/>
  <c r="W286" i="19"/>
  <c r="W58" i="19"/>
  <c r="W105" i="19"/>
  <c r="W14" i="19"/>
  <c r="W285" i="19"/>
  <c r="W104" i="19"/>
  <c r="K139" i="9"/>
  <c r="K139" i="8"/>
  <c r="K139" i="13"/>
  <c r="K139" i="12"/>
  <c r="K161" i="14"/>
  <c r="V150" i="7"/>
  <c r="V150" i="6"/>
  <c r="D183" i="14"/>
  <c r="D161" i="10"/>
  <c r="V161" i="10" s="1"/>
  <c r="D161" i="9"/>
  <c r="V161" i="9" s="1"/>
  <c r="D161" i="6"/>
  <c r="K150" i="2"/>
  <c r="K150" i="12"/>
  <c r="D315" i="16"/>
  <c r="V315" i="16" s="1"/>
  <c r="D315" i="15"/>
  <c r="K150" i="11"/>
  <c r="D161" i="12"/>
  <c r="D161" i="7"/>
  <c r="V161" i="7" s="1"/>
  <c r="D161" i="13"/>
  <c r="V161" i="13" s="1"/>
  <c r="D161" i="2"/>
  <c r="V161" i="2" s="1"/>
  <c r="D161" i="11"/>
  <c r="V161" i="11" s="1"/>
  <c r="D161" i="8"/>
  <c r="A162" i="2"/>
  <c r="A162" i="13"/>
  <c r="A162" i="10"/>
  <c r="A162" i="11"/>
  <c r="A162" i="8"/>
  <c r="V150" i="12"/>
  <c r="A184" i="14"/>
  <c r="A162" i="9"/>
  <c r="A162" i="6"/>
  <c r="V150" i="11"/>
  <c r="A162" i="12"/>
  <c r="A162" i="7"/>
  <c r="V150" i="2"/>
  <c r="X40" i="14"/>
  <c r="L40" i="14" s="1"/>
  <c r="A316" i="16"/>
  <c r="A316" i="15"/>
  <c r="A172" i="13"/>
  <c r="B183" i="13"/>
  <c r="C172" i="13"/>
  <c r="C172" i="2"/>
  <c r="A172" i="2"/>
  <c r="B183" i="2"/>
  <c r="P183" i="2" s="1"/>
  <c r="C172" i="10"/>
  <c r="A172" i="10"/>
  <c r="B183" i="10"/>
  <c r="B183" i="7"/>
  <c r="A172" i="7"/>
  <c r="C172" i="7"/>
  <c r="C172" i="6"/>
  <c r="A172" i="6"/>
  <c r="B183" i="6"/>
  <c r="A172" i="8"/>
  <c r="B183" i="8"/>
  <c r="C172" i="8"/>
  <c r="A172" i="9"/>
  <c r="B183" i="9"/>
  <c r="C172" i="9"/>
  <c r="C172" i="12"/>
  <c r="B183" i="12"/>
  <c r="A172" i="12"/>
  <c r="B183" i="11"/>
  <c r="C172" i="11"/>
  <c r="A172" i="11"/>
  <c r="B337" i="16"/>
  <c r="C326" i="16"/>
  <c r="A326" i="16"/>
  <c r="B205" i="14"/>
  <c r="A194" i="14"/>
  <c r="C194" i="14"/>
  <c r="B337" i="15"/>
  <c r="A326" i="15"/>
  <c r="C326" i="15"/>
  <c r="K150" i="13" a="1"/>
  <c r="K150" i="8" a="1"/>
  <c r="W225" i="19" a="1"/>
  <c r="W136" i="19" a="1"/>
  <c r="D172" i="12" a="1"/>
  <c r="W348" i="19" a="1"/>
  <c r="K150" i="10" a="1"/>
  <c r="D194" i="14" a="1"/>
  <c r="X62" i="19" a="1"/>
  <c r="X321" i="19" a="1"/>
  <c r="W317" i="19" a="1"/>
  <c r="D172" i="10" a="1"/>
  <c r="D172" i="9" a="1"/>
  <c r="D172" i="11" a="1"/>
  <c r="W106" i="19" a="1"/>
  <c r="X168" i="19" a="1"/>
  <c r="X290" i="19" a="1"/>
  <c r="W165" i="19" a="1"/>
  <c r="K183" i="14" a="1"/>
  <c r="W137" i="19" a="1"/>
  <c r="W15" i="19" a="1"/>
  <c r="W164" i="19" a="1"/>
  <c r="X199" i="19" a="1"/>
  <c r="X109" i="19" a="1"/>
  <c r="K304" i="15" a="1"/>
  <c r="X140" i="19" a="1"/>
  <c r="K161" i="8" a="1"/>
  <c r="X352" i="19" a="1"/>
  <c r="X92" i="19" a="1"/>
  <c r="W318" i="19" a="1"/>
  <c r="X260" i="19" a="1"/>
  <c r="D172" i="2" a="1"/>
  <c r="W287" i="19" a="1"/>
  <c r="D326" i="15" a="1"/>
  <c r="K172" i="14" a="1"/>
  <c r="K304" i="16" a="1"/>
  <c r="W195" i="19" a="1"/>
  <c r="K161" i="12" a="1"/>
  <c r="X229" i="19" a="1"/>
  <c r="D172" i="6" a="1"/>
  <c r="K150" i="9" a="1"/>
  <c r="D172" i="8" a="1"/>
  <c r="D172" i="7" a="1"/>
  <c r="D172" i="13" a="1"/>
  <c r="X19" i="19" a="1"/>
  <c r="D326" i="16" a="1"/>
  <c r="K161" i="6" a="1"/>
  <c r="K315" i="15" a="1"/>
  <c r="K304" i="15" l="1"/>
  <c r="W164" i="19"/>
  <c r="W136" i="19"/>
  <c r="K315" i="15"/>
  <c r="K161" i="12"/>
  <c r="W137" i="19"/>
  <c r="W165" i="19"/>
  <c r="K172" i="14"/>
  <c r="P183" i="8"/>
  <c r="P337" i="16"/>
  <c r="O337" i="16"/>
  <c r="P183" i="12"/>
  <c r="P183" i="6"/>
  <c r="P183" i="11"/>
  <c r="O183" i="9"/>
  <c r="P183" i="9"/>
  <c r="O205" i="14"/>
  <c r="P205" i="14"/>
  <c r="P337" i="15"/>
  <c r="P183" i="7"/>
  <c r="O183" i="13"/>
  <c r="P183" i="13"/>
  <c r="P183" i="10"/>
  <c r="X321" i="19"/>
  <c r="Y321" i="19" s="1"/>
  <c r="X140" i="19"/>
  <c r="Y140" i="19" s="1"/>
  <c r="X229" i="19"/>
  <c r="Y229" i="19" s="1"/>
  <c r="X62" i="19"/>
  <c r="Y62" i="19" s="1"/>
  <c r="X168" i="19"/>
  <c r="Y168" i="19" s="1"/>
  <c r="X109" i="19"/>
  <c r="Y109" i="19" s="1"/>
  <c r="X352" i="19"/>
  <c r="Y352" i="19" s="1"/>
  <c r="X92" i="19"/>
  <c r="Y92" i="19" s="1"/>
  <c r="X290" i="19"/>
  <c r="Y290" i="19" s="1"/>
  <c r="X199" i="19"/>
  <c r="Y199" i="19" s="1"/>
  <c r="X260" i="19"/>
  <c r="Y260" i="19" s="1"/>
  <c r="K150" i="8"/>
  <c r="X19" i="19"/>
  <c r="Y19" i="19" s="1"/>
  <c r="W348" i="19"/>
  <c r="W287" i="19"/>
  <c r="W318" i="19"/>
  <c r="W195" i="19"/>
  <c r="W106" i="19"/>
  <c r="W15" i="19"/>
  <c r="W225" i="19"/>
  <c r="W317" i="19"/>
  <c r="K150" i="10"/>
  <c r="K150" i="13"/>
  <c r="K304" i="16"/>
  <c r="V183" i="14"/>
  <c r="K150" i="9"/>
  <c r="K161" i="8"/>
  <c r="K161" i="6"/>
  <c r="D172" i="11"/>
  <c r="V172" i="11" s="1"/>
  <c r="D172" i="12"/>
  <c r="V172" i="12" s="1"/>
  <c r="D172" i="8"/>
  <c r="D172" i="13"/>
  <c r="V172" i="13" s="1"/>
  <c r="D172" i="9"/>
  <c r="D172" i="6"/>
  <c r="K172" i="6" s="1" a="1"/>
  <c r="D326" i="15"/>
  <c r="D172" i="10"/>
  <c r="D194" i="14"/>
  <c r="D326" i="16"/>
  <c r="V326" i="16" s="1"/>
  <c r="D172" i="7"/>
  <c r="V172" i="7" s="1"/>
  <c r="D172" i="2"/>
  <c r="V172" i="2" s="1"/>
  <c r="K183" i="14"/>
  <c r="A173" i="12"/>
  <c r="A173" i="6"/>
  <c r="A195" i="14"/>
  <c r="V315" i="15"/>
  <c r="A173" i="7"/>
  <c r="A173" i="2"/>
  <c r="A173" i="13"/>
  <c r="A173" i="11"/>
  <c r="A173" i="8"/>
  <c r="A173" i="10"/>
  <c r="V161" i="12"/>
  <c r="A173" i="9"/>
  <c r="V161" i="6"/>
  <c r="V161" i="8"/>
  <c r="X51" i="14"/>
  <c r="L51" i="14" s="1"/>
  <c r="A327" i="15"/>
  <c r="A327" i="16"/>
  <c r="A183" i="10"/>
  <c r="B194" i="10"/>
  <c r="C183" i="10"/>
  <c r="A183" i="2"/>
  <c r="B194" i="2"/>
  <c r="C183" i="2"/>
  <c r="A183" i="9"/>
  <c r="B194" i="9"/>
  <c r="C183" i="9"/>
  <c r="B194" i="6"/>
  <c r="A183" i="6"/>
  <c r="C183" i="6"/>
  <c r="A183" i="11"/>
  <c r="B194" i="11"/>
  <c r="P194" i="11" s="1"/>
  <c r="C183" i="11"/>
  <c r="A183" i="12"/>
  <c r="C183" i="12"/>
  <c r="B194" i="12"/>
  <c r="A183" i="8"/>
  <c r="C183" i="8"/>
  <c r="B194" i="8"/>
  <c r="P194" i="8" s="1"/>
  <c r="A183" i="7"/>
  <c r="B194" i="7"/>
  <c r="C183" i="7"/>
  <c r="A183" i="13"/>
  <c r="B194" i="13"/>
  <c r="C183" i="13"/>
  <c r="B348" i="15"/>
  <c r="A337" i="15"/>
  <c r="C337" i="15"/>
  <c r="C205" i="14"/>
  <c r="B216" i="14"/>
  <c r="A205" i="14"/>
  <c r="B348" i="16"/>
  <c r="A337" i="16"/>
  <c r="C337" i="16"/>
  <c r="K161" i="10" a="1"/>
  <c r="K315" i="16" a="1"/>
  <c r="K172" i="10" a="1"/>
  <c r="K161" i="13" a="1"/>
  <c r="D183" i="8" a="1"/>
  <c r="D183" i="12" a="1"/>
  <c r="K161" i="11" a="1"/>
  <c r="K161" i="7" a="1"/>
  <c r="W319" i="19" a="1"/>
  <c r="W59" i="19" a="1"/>
  <c r="D337" i="15" a="1"/>
  <c r="X141" i="19" a="1"/>
  <c r="X200" i="19" a="1"/>
  <c r="K161" i="9" a="1"/>
  <c r="W197" i="19" a="1"/>
  <c r="W226" i="19" a="1"/>
  <c r="K194" i="14" a="1"/>
  <c r="K161" i="2" a="1"/>
  <c r="D205" i="14" a="1"/>
  <c r="D183" i="6" a="1"/>
  <c r="D183" i="9" a="1"/>
  <c r="X322" i="19" a="1"/>
  <c r="X169" i="19" a="1"/>
  <c r="X20" i="19" a="1"/>
  <c r="X353" i="19" a="1"/>
  <c r="W257" i="19" a="1"/>
  <c r="D183" i="10" a="1"/>
  <c r="W196" i="19" a="1"/>
  <c r="X291" i="19" a="1"/>
  <c r="X110" i="19" a="1"/>
  <c r="D183" i="2" a="1"/>
  <c r="X93" i="19" a="1"/>
  <c r="W349" i="19" a="1"/>
  <c r="K172" i="8" a="1"/>
  <c r="W138" i="19" a="1"/>
  <c r="D183" i="13" a="1"/>
  <c r="D337" i="16" a="1"/>
  <c r="D183" i="11" a="1"/>
  <c r="W89" i="19" a="1"/>
  <c r="D183" i="7" a="1"/>
  <c r="W16" i="19" a="1"/>
  <c r="W17" i="19" a="1"/>
  <c r="W60" i="19" a="1"/>
  <c r="X261" i="19" a="1"/>
  <c r="X230" i="19" a="1"/>
  <c r="K172" i="9" a="1"/>
  <c r="K326" i="15" a="1"/>
  <c r="K161" i="9" l="1"/>
  <c r="W59" i="19"/>
  <c r="K172" i="9"/>
  <c r="K194" i="14"/>
  <c r="W319" i="19"/>
  <c r="W60" i="19"/>
  <c r="K161" i="13"/>
  <c r="K161" i="11"/>
  <c r="W16" i="19"/>
  <c r="P216" i="14"/>
  <c r="P194" i="9"/>
  <c r="P194" i="7"/>
  <c r="O194" i="2"/>
  <c r="P194" i="2"/>
  <c r="P348" i="16"/>
  <c r="P194" i="13"/>
  <c r="P194" i="12"/>
  <c r="O194" i="6"/>
  <c r="P194" i="6"/>
  <c r="O194" i="10"/>
  <c r="P194" i="10"/>
  <c r="X93" i="19"/>
  <c r="Y93" i="19" s="1"/>
  <c r="X353" i="19"/>
  <c r="Y353" i="19" s="1"/>
  <c r="X322" i="19"/>
  <c r="Y322" i="19" s="1"/>
  <c r="X200" i="19"/>
  <c r="Y200" i="19" s="1"/>
  <c r="X110" i="19"/>
  <c r="Y110" i="19" s="1"/>
  <c r="X291" i="19"/>
  <c r="Y291" i="19" s="1"/>
  <c r="X141" i="19"/>
  <c r="Y141" i="19" s="1"/>
  <c r="X261" i="19"/>
  <c r="Y261" i="19" s="1"/>
  <c r="X230" i="19"/>
  <c r="Y230" i="19" s="1"/>
  <c r="X169" i="19"/>
  <c r="Y169" i="19" s="1"/>
  <c r="K315" i="16"/>
  <c r="W196" i="19"/>
  <c r="X20" i="19"/>
  <c r="Y20" i="19" s="1"/>
  <c r="W197" i="19"/>
  <c r="W89" i="19"/>
  <c r="W226" i="19"/>
  <c r="W349" i="19"/>
  <c r="W257" i="19"/>
  <c r="W17" i="19"/>
  <c r="W138" i="19"/>
  <c r="K161" i="2"/>
  <c r="K161" i="10"/>
  <c r="K161" i="7"/>
  <c r="V172" i="8"/>
  <c r="V194" i="14"/>
  <c r="V326" i="15"/>
  <c r="V172" i="6"/>
  <c r="V172" i="9"/>
  <c r="K172" i="10"/>
  <c r="D337" i="15"/>
  <c r="V337" i="15" s="1"/>
  <c r="D183" i="12"/>
  <c r="V183" i="12" s="1"/>
  <c r="D183" i="9"/>
  <c r="K326" i="15"/>
  <c r="K172" i="6"/>
  <c r="D183" i="2"/>
  <c r="D183" i="7"/>
  <c r="V183" i="7" s="1"/>
  <c r="D183" i="8"/>
  <c r="D183" i="6"/>
  <c r="V183" i="6" s="1"/>
  <c r="D205" i="14"/>
  <c r="V205" i="14" s="1"/>
  <c r="D337" i="16"/>
  <c r="V337" i="16" s="1"/>
  <c r="D183" i="13"/>
  <c r="V183" i="13" s="1"/>
  <c r="D183" i="11"/>
  <c r="V183" i="11" s="1"/>
  <c r="D183" i="10"/>
  <c r="K172" i="8"/>
  <c r="A184" i="6"/>
  <c r="A184" i="8"/>
  <c r="A184" i="2"/>
  <c r="A184" i="9"/>
  <c r="V172" i="10"/>
  <c r="A184" i="13"/>
  <c r="A184" i="12"/>
  <c r="A184" i="11"/>
  <c r="A184" i="10"/>
  <c r="A206" i="14"/>
  <c r="K348" i="15" a="1"/>
  <c r="K348" i="15" s="1"/>
  <c r="D348" i="15" a="1"/>
  <c r="D348" i="15" s="1"/>
  <c r="A184" i="7"/>
  <c r="A338" i="15"/>
  <c r="X62" i="14"/>
  <c r="L62" i="14" s="1"/>
  <c r="A338" i="16"/>
  <c r="A194" i="8"/>
  <c r="B205" i="8"/>
  <c r="C194" i="8"/>
  <c r="A194" i="12"/>
  <c r="B205" i="12"/>
  <c r="C194" i="12"/>
  <c r="A194" i="13"/>
  <c r="C194" i="13"/>
  <c r="B205" i="13"/>
  <c r="P205" i="13" s="1"/>
  <c r="A194" i="7"/>
  <c r="B205" i="7"/>
  <c r="C194" i="7"/>
  <c r="B205" i="11"/>
  <c r="A194" i="11"/>
  <c r="C194" i="11"/>
  <c r="A194" i="9"/>
  <c r="C194" i="9"/>
  <c r="B205" i="9"/>
  <c r="A194" i="2"/>
  <c r="C194" i="2"/>
  <c r="B205" i="2"/>
  <c r="B205" i="6"/>
  <c r="A194" i="6"/>
  <c r="C194" i="6"/>
  <c r="B205" i="10"/>
  <c r="A194" i="10"/>
  <c r="C194" i="10"/>
  <c r="A216" i="14"/>
  <c r="C216" i="14"/>
  <c r="B227" i="14"/>
  <c r="A348" i="16"/>
  <c r="C348" i="16"/>
  <c r="A348" i="15"/>
  <c r="C348" i="15"/>
  <c r="K172" i="7" a="1"/>
  <c r="K183" i="6" a="1"/>
  <c r="K326" i="16" a="1"/>
  <c r="D194" i="2" a="1"/>
  <c r="X170" i="19" a="1"/>
  <c r="K172" i="13" a="1"/>
  <c r="D194" i="8" a="1"/>
  <c r="X292" i="19" a="1"/>
  <c r="D216" i="14" a="1"/>
  <c r="W61" i="19" a="1"/>
  <c r="W139" i="19" a="1"/>
  <c r="W18" i="19" a="1"/>
  <c r="X354" i="19" a="1"/>
  <c r="W166" i="19" a="1"/>
  <c r="D194" i="13" a="1"/>
  <c r="X21" i="19" a="1"/>
  <c r="W288" i="19" a="1"/>
  <c r="D194" i="11" a="1"/>
  <c r="W227" i="19" a="1"/>
  <c r="K172" i="11" a="1"/>
  <c r="D194" i="12" a="1"/>
  <c r="K183" i="10" a="1"/>
  <c r="X201" i="19" a="1"/>
  <c r="W198" i="19" a="1"/>
  <c r="W258" i="19" a="1"/>
  <c r="D194" i="9" a="1"/>
  <c r="X262" i="19" a="1"/>
  <c r="X231" i="19" a="1"/>
  <c r="M15" i="1"/>
  <c r="X111" i="19" a="1"/>
  <c r="W90" i="19" a="1"/>
  <c r="D194" i="6" a="1"/>
  <c r="W350" i="19" a="1"/>
  <c r="X323" i="19" a="1"/>
  <c r="K172" i="2" a="1"/>
  <c r="K172" i="12" a="1"/>
  <c r="X142" i="19" a="1"/>
  <c r="D348" i="16" a="1"/>
  <c r="W259" i="19" a="1"/>
  <c r="W228" i="19" a="1"/>
  <c r="D194" i="7" a="1"/>
  <c r="D194" i="10" a="1"/>
  <c r="W107" i="19" a="1"/>
  <c r="K183" i="9" a="1"/>
  <c r="K183" i="8" a="1"/>
  <c r="K183" i="2" a="1"/>
  <c r="K172" i="2" l="1"/>
  <c r="W227" i="19"/>
  <c r="W18" i="19"/>
  <c r="K183" i="2"/>
  <c r="W228" i="19"/>
  <c r="W350" i="19"/>
  <c r="W288" i="19"/>
  <c r="O205" i="7"/>
  <c r="P205" i="7"/>
  <c r="P227" i="14"/>
  <c r="O205" i="8"/>
  <c r="P205" i="8"/>
  <c r="P205" i="6"/>
  <c r="P205" i="9"/>
  <c r="P205" i="10"/>
  <c r="P205" i="2"/>
  <c r="O205" i="11"/>
  <c r="P205" i="11"/>
  <c r="P205" i="12"/>
  <c r="X170" i="19"/>
  <c r="Y170" i="19" s="1"/>
  <c r="X262" i="19"/>
  <c r="Y262" i="19" s="1"/>
  <c r="X111" i="19"/>
  <c r="Y111" i="19" s="1"/>
  <c r="X292" i="19"/>
  <c r="Y292" i="19" s="1"/>
  <c r="X354" i="19"/>
  <c r="Y354" i="19" s="1"/>
  <c r="X323" i="19"/>
  <c r="Y323" i="19" s="1"/>
  <c r="X142" i="19"/>
  <c r="Y142" i="19" s="1"/>
  <c r="X231" i="19"/>
  <c r="Y231" i="19" s="1"/>
  <c r="X201" i="19"/>
  <c r="Y201" i="19" s="1"/>
  <c r="W90" i="19"/>
  <c r="X21" i="19"/>
  <c r="Y21" i="19" s="1"/>
  <c r="W61" i="19"/>
  <c r="W259" i="19"/>
  <c r="W258" i="19"/>
  <c r="W139" i="19"/>
  <c r="W166" i="19"/>
  <c r="W198" i="19"/>
  <c r="W107" i="19"/>
  <c r="K172" i="12"/>
  <c r="K172" i="11"/>
  <c r="K172" i="13"/>
  <c r="K326" i="16"/>
  <c r="K172" i="7"/>
  <c r="V183" i="2"/>
  <c r="K183" i="8"/>
  <c r="D194" i="12"/>
  <c r="V194" i="12" s="1"/>
  <c r="D348" i="16"/>
  <c r="K348" i="16" s="1" a="1"/>
  <c r="K348" i="16" s="1"/>
  <c r="K183" i="10"/>
  <c r="D194" i="9"/>
  <c r="V194" i="9" s="1"/>
  <c r="D194" i="10"/>
  <c r="V194" i="10" s="1"/>
  <c r="D194" i="11"/>
  <c r="D194" i="8"/>
  <c r="K183" i="9"/>
  <c r="D216" i="14"/>
  <c r="V216" i="14" s="1"/>
  <c r="D194" i="6"/>
  <c r="V194" i="6" s="1"/>
  <c r="D194" i="2"/>
  <c r="V194" i="2" s="1"/>
  <c r="D194" i="7"/>
  <c r="D194" i="13"/>
  <c r="V194" i="13" s="1"/>
  <c r="K183" i="6"/>
  <c r="A195" i="9"/>
  <c r="A195" i="8"/>
  <c r="V183" i="8"/>
  <c r="A217" i="14"/>
  <c r="A195" i="10"/>
  <c r="A195" i="2"/>
  <c r="A195" i="11"/>
  <c r="A195" i="13"/>
  <c r="A195" i="12"/>
  <c r="A195" i="7"/>
  <c r="A195" i="6"/>
  <c r="V183" i="10"/>
  <c r="V183" i="9"/>
  <c r="F350" i="15" a="1"/>
  <c r="F350" i="15" s="1"/>
  <c r="F352" i="15" a="1"/>
  <c r="F352" i="15" s="1"/>
  <c r="X73" i="14"/>
  <c r="L73" i="14" s="1"/>
  <c r="V348" i="15"/>
  <c r="B216" i="11"/>
  <c r="C205" i="11"/>
  <c r="A205" i="11"/>
  <c r="C205" i="2"/>
  <c r="A205" i="2"/>
  <c r="B216" i="2"/>
  <c r="B216" i="9"/>
  <c r="C205" i="9"/>
  <c r="A205" i="9"/>
  <c r="C205" i="10"/>
  <c r="A205" i="10"/>
  <c r="B216" i="10"/>
  <c r="P216" i="10" s="1"/>
  <c r="B216" i="13"/>
  <c r="C205" i="13"/>
  <c r="A205" i="13"/>
  <c r="B216" i="6"/>
  <c r="A205" i="6"/>
  <c r="C205" i="6"/>
  <c r="C205" i="7"/>
  <c r="B216" i="7"/>
  <c r="A205" i="7"/>
  <c r="C205" i="12"/>
  <c r="B216" i="12"/>
  <c r="A205" i="12"/>
  <c r="C205" i="8"/>
  <c r="B216" i="8"/>
  <c r="A205" i="8"/>
  <c r="B238" i="14"/>
  <c r="C227" i="14"/>
  <c r="A227" i="14"/>
  <c r="K337" i="15" a="1"/>
  <c r="K183" i="12" a="1"/>
  <c r="K183" i="7" a="1"/>
  <c r="D205" i="7" a="1"/>
  <c r="K194" i="8" a="1"/>
  <c r="W108" i="19" a="1"/>
  <c r="W229" i="19" a="1"/>
  <c r="X7" i="16" a="1"/>
  <c r="D205" i="13" a="1"/>
  <c r="W109" i="19" a="1"/>
  <c r="X355" i="19" a="1"/>
  <c r="K183" i="13" a="1"/>
  <c r="D205" i="9" a="1"/>
  <c r="W320" i="19" a="1"/>
  <c r="D227" i="14" a="1"/>
  <c r="D205" i="8" a="1"/>
  <c r="X171" i="19" a="1"/>
  <c r="W167" i="19" a="1"/>
  <c r="W91" i="19" a="1"/>
  <c r="X202" i="19" a="1"/>
  <c r="W351" i="19" a="1"/>
  <c r="W140" i="19" a="1"/>
  <c r="W93" i="19" a="1"/>
  <c r="K205" i="14" a="1"/>
  <c r="D205" i="12" a="1"/>
  <c r="K337" i="16" a="1"/>
  <c r="D205" i="6" a="1"/>
  <c r="W289" i="19" a="1"/>
  <c r="X143" i="19" a="1"/>
  <c r="D205" i="2" a="1"/>
  <c r="X232" i="19" a="1"/>
  <c r="M16" i="1"/>
  <c r="K183" i="11" a="1"/>
  <c r="X324" i="19" a="1"/>
  <c r="D205" i="11" a="1"/>
  <c r="X112" i="19" a="1"/>
  <c r="N15" i="1" a="1"/>
  <c r="X293" i="19" a="1"/>
  <c r="W260" i="19" a="1"/>
  <c r="D205" i="10" a="1"/>
  <c r="W199" i="19" a="1"/>
  <c r="K194" i="11" a="1"/>
  <c r="X22" i="19" a="1"/>
  <c r="X263" i="19" a="1"/>
  <c r="O15" i="1" a="1"/>
  <c r="K194" i="7" a="1"/>
  <c r="K183" i="11" l="1"/>
  <c r="W108" i="19"/>
  <c r="K194" i="8"/>
  <c r="W109" i="19"/>
  <c r="K194" i="11"/>
  <c r="O216" i="13"/>
  <c r="P216" i="13"/>
  <c r="P216" i="11"/>
  <c r="O238" i="14"/>
  <c r="P238" i="14"/>
  <c r="P216" i="7"/>
  <c r="P216" i="6"/>
  <c r="P216" i="8"/>
  <c r="P216" i="2"/>
  <c r="O216" i="12"/>
  <c r="P216" i="12"/>
  <c r="P216" i="9"/>
  <c r="X355" i="19"/>
  <c r="Y355" i="19" s="1"/>
  <c r="X293" i="19"/>
  <c r="Y293" i="19" s="1"/>
  <c r="X171" i="19"/>
  <c r="Y171" i="19" s="1"/>
  <c r="X143" i="19"/>
  <c r="Y143" i="19" s="1"/>
  <c r="X263" i="19"/>
  <c r="Y263" i="19" s="1"/>
  <c r="X7" i="16"/>
  <c r="X18" i="16" s="1"/>
  <c r="X29" i="16" s="1"/>
  <c r="X324" i="19"/>
  <c r="Y324" i="19" s="1"/>
  <c r="X232" i="19"/>
  <c r="Y232" i="19" s="1"/>
  <c r="X202" i="19"/>
  <c r="Y202" i="19" s="1"/>
  <c r="X112" i="19"/>
  <c r="Y112" i="19" s="1"/>
  <c r="X22" i="19"/>
  <c r="Y22" i="19" s="1"/>
  <c r="W93" i="19"/>
  <c r="W167" i="19"/>
  <c r="W289" i="19"/>
  <c r="W229" i="19"/>
  <c r="W91" i="19"/>
  <c r="W320" i="19"/>
  <c r="W140" i="19"/>
  <c r="W351" i="19"/>
  <c r="W260" i="19"/>
  <c r="W199" i="19"/>
  <c r="K183" i="7"/>
  <c r="K337" i="15"/>
  <c r="K183" i="13"/>
  <c r="K205" i="14"/>
  <c r="V194" i="11"/>
  <c r="F350" i="16" a="1"/>
  <c r="F350" i="16" s="1"/>
  <c r="K337" i="16"/>
  <c r="K183" i="12"/>
  <c r="V348" i="16"/>
  <c r="V194" i="8"/>
  <c r="F352" i="16" a="1"/>
  <c r="F352" i="16" s="1"/>
  <c r="D227" i="14"/>
  <c r="V227" i="14" s="1"/>
  <c r="D205" i="12"/>
  <c r="V205" i="12" s="1"/>
  <c r="D205" i="13"/>
  <c r="K194" i="7"/>
  <c r="D205" i="11"/>
  <c r="V205" i="11" s="1"/>
  <c r="D205" i="7"/>
  <c r="V205" i="7" s="1"/>
  <c r="D205" i="6"/>
  <c r="V205" i="6" s="1"/>
  <c r="D205" i="10"/>
  <c r="V205" i="10" s="1"/>
  <c r="D205" i="8"/>
  <c r="V205" i="8" s="1"/>
  <c r="D205" i="9"/>
  <c r="V205" i="9" s="1"/>
  <c r="D205" i="2"/>
  <c r="V205" i="2" s="1"/>
  <c r="A206" i="2"/>
  <c r="A206" i="8"/>
  <c r="A206" i="12"/>
  <c r="A206" i="9"/>
  <c r="A228" i="14"/>
  <c r="A206" i="13"/>
  <c r="A206" i="11"/>
  <c r="V194" i="7"/>
  <c r="A206" i="7"/>
  <c r="A206" i="6"/>
  <c r="A206" i="10"/>
  <c r="X84" i="14"/>
  <c r="L84" i="14" s="1"/>
  <c r="O15" i="1"/>
  <c r="N15" i="1"/>
  <c r="C216" i="6"/>
  <c r="A216" i="6"/>
  <c r="B227" i="6"/>
  <c r="P227" i="6" s="1"/>
  <c r="C216" i="13"/>
  <c r="B227" i="13"/>
  <c r="A216" i="13"/>
  <c r="C216" i="9"/>
  <c r="A216" i="9"/>
  <c r="B227" i="9"/>
  <c r="C216" i="8"/>
  <c r="B227" i="8"/>
  <c r="A216" i="8"/>
  <c r="A216" i="10"/>
  <c r="B227" i="10"/>
  <c r="C216" i="10"/>
  <c r="C216" i="2"/>
  <c r="A216" i="2"/>
  <c r="B227" i="2"/>
  <c r="B227" i="12"/>
  <c r="C216" i="12"/>
  <c r="A216" i="12"/>
  <c r="B227" i="7"/>
  <c r="P227" i="7" s="1"/>
  <c r="A216" i="7"/>
  <c r="C216" i="7"/>
  <c r="A216" i="11"/>
  <c r="B227" i="11"/>
  <c r="C216" i="11"/>
  <c r="C238" i="14"/>
  <c r="B249" i="14"/>
  <c r="A238" i="14"/>
  <c r="K216" i="14" a="1"/>
  <c r="K194" i="9" a="1"/>
  <c r="K194" i="12" a="1"/>
  <c r="W62" i="19" a="1"/>
  <c r="D238" i="14" a="1"/>
  <c r="K194" i="2" a="1"/>
  <c r="D216" i="6" a="1"/>
  <c r="D216" i="12" a="1"/>
  <c r="X203" i="19" a="1"/>
  <c r="W321" i="19" a="1"/>
  <c r="W92" i="19" a="1"/>
  <c r="X113" i="19" a="1"/>
  <c r="X144" i="19" a="1"/>
  <c r="D216" i="9" a="1"/>
  <c r="K194" i="6" a="1"/>
  <c r="N16" i="1" a="1"/>
  <c r="W291" i="19" a="1"/>
  <c r="K205" i="13" a="1"/>
  <c r="X233" i="19" a="1"/>
  <c r="D216" i="13" a="1"/>
  <c r="X325" i="19" a="1"/>
  <c r="X172" i="19" a="1"/>
  <c r="W169" i="19" a="1"/>
  <c r="W200" i="19" a="1"/>
  <c r="K194" i="13" a="1"/>
  <c r="D216" i="11" a="1"/>
  <c r="W168" i="19" a="1"/>
  <c r="D216" i="7" a="1"/>
  <c r="O16" i="1" a="1"/>
  <c r="D216" i="2" a="1"/>
  <c r="X264" i="19" a="1"/>
  <c r="D216" i="8" a="1"/>
  <c r="K194" i="10" a="1"/>
  <c r="W19" i="19" a="1"/>
  <c r="X294" i="19" a="1"/>
  <c r="X23" i="19" a="1"/>
  <c r="D216" i="10" a="1"/>
  <c r="W352" i="19" a="1"/>
  <c r="X356" i="19" a="1"/>
  <c r="W290" i="19" a="1"/>
  <c r="K194" i="12" l="1"/>
  <c r="K194" i="2"/>
  <c r="K194" i="13"/>
  <c r="W290" i="19"/>
  <c r="W291" i="19"/>
  <c r="K205" i="13"/>
  <c r="W200" i="19"/>
  <c r="P227" i="12"/>
  <c r="P227" i="8"/>
  <c r="P227" i="11"/>
  <c r="O227" i="2"/>
  <c r="P227" i="2"/>
  <c r="O227" i="10"/>
  <c r="P227" i="10"/>
  <c r="P249" i="14"/>
  <c r="P227" i="9"/>
  <c r="O227" i="9"/>
  <c r="P227" i="13"/>
  <c r="L18" i="16"/>
  <c r="X294" i="19"/>
  <c r="Y294" i="19" s="1"/>
  <c r="X172" i="19"/>
  <c r="Y172" i="19" s="1"/>
  <c r="X113" i="19"/>
  <c r="Y113" i="19" s="1"/>
  <c r="X264" i="19"/>
  <c r="Y264" i="19" s="1"/>
  <c r="X325" i="19"/>
  <c r="Y325" i="19" s="1"/>
  <c r="X203" i="19"/>
  <c r="Y203" i="19" s="1"/>
  <c r="X144" i="19"/>
  <c r="Y144" i="19" s="1"/>
  <c r="X233" i="19"/>
  <c r="Y233" i="19" s="1"/>
  <c r="X356" i="19"/>
  <c r="Y356" i="19" s="1"/>
  <c r="K194" i="9"/>
  <c r="K194" i="10"/>
  <c r="K216" i="14"/>
  <c r="X23" i="19"/>
  <c r="Y23" i="19" s="1"/>
  <c r="W62" i="19"/>
  <c r="W352" i="19"/>
  <c r="W169" i="19"/>
  <c r="W321" i="19"/>
  <c r="W168" i="19"/>
  <c r="W92" i="19"/>
  <c r="W19" i="19"/>
  <c r="X95" i="14"/>
  <c r="X106" i="14" s="1"/>
  <c r="K350" i="15"/>
  <c r="K194" i="6"/>
  <c r="K350" i="16"/>
  <c r="V205" i="13"/>
  <c r="N16" i="1"/>
  <c r="O16" i="1"/>
  <c r="D216" i="8"/>
  <c r="V216" i="8" s="1"/>
  <c r="D238" i="14"/>
  <c r="V238" i="14" s="1"/>
  <c r="D216" i="6"/>
  <c r="V216" i="6" s="1"/>
  <c r="D216" i="7"/>
  <c r="V216" i="7" s="1"/>
  <c r="D216" i="12"/>
  <c r="D216" i="2"/>
  <c r="V216" i="2" s="1"/>
  <c r="D216" i="13"/>
  <c r="V216" i="13" s="1"/>
  <c r="D216" i="11"/>
  <c r="V216" i="11" s="1"/>
  <c r="D216" i="10"/>
  <c r="D216" i="9"/>
  <c r="V216" i="9" s="1"/>
  <c r="A239" i="14"/>
  <c r="A217" i="2"/>
  <c r="A217" i="9"/>
  <c r="A217" i="11"/>
  <c r="A217" i="10"/>
  <c r="A217" i="13"/>
  <c r="A217" i="7"/>
  <c r="A217" i="12"/>
  <c r="A217" i="8"/>
  <c r="A217" i="6"/>
  <c r="L29" i="16"/>
  <c r="X40" i="16"/>
  <c r="A227" i="7"/>
  <c r="C227" i="7"/>
  <c r="B238" i="7"/>
  <c r="C227" i="12"/>
  <c r="A227" i="12"/>
  <c r="B238" i="12"/>
  <c r="P238" i="12" s="1"/>
  <c r="B238" i="13"/>
  <c r="C227" i="13"/>
  <c r="A227" i="13"/>
  <c r="C227" i="11"/>
  <c r="B238" i="11"/>
  <c r="A227" i="11"/>
  <c r="A227" i="8"/>
  <c r="B238" i="8"/>
  <c r="C227" i="8"/>
  <c r="C227" i="9"/>
  <c r="A227" i="9"/>
  <c r="B238" i="9"/>
  <c r="C227" i="6"/>
  <c r="A227" i="6"/>
  <c r="B238" i="6"/>
  <c r="A227" i="2"/>
  <c r="C227" i="2"/>
  <c r="B238" i="2"/>
  <c r="C227" i="10"/>
  <c r="A227" i="10"/>
  <c r="B238" i="10"/>
  <c r="A249" i="14"/>
  <c r="B260" i="14"/>
  <c r="C249" i="14"/>
  <c r="K205" i="8" a="1"/>
  <c r="K205" i="2" a="1"/>
  <c r="W322" i="19" a="1"/>
  <c r="K227" i="14" a="1"/>
  <c r="K216" i="10" a="1"/>
  <c r="K205" i="9" a="1"/>
  <c r="X145" i="19" a="1"/>
  <c r="K205" i="11" a="1"/>
  <c r="D227" i="13" a="1"/>
  <c r="D227" i="7" a="1"/>
  <c r="D227" i="2" a="1"/>
  <c r="X295" i="19" a="1"/>
  <c r="W20" i="19" a="1"/>
  <c r="K205" i="10" a="1"/>
  <c r="W110" i="19" a="1"/>
  <c r="T15" i="1" a="1"/>
  <c r="X357" i="19" a="1"/>
  <c r="X114" i="19" a="1"/>
  <c r="D249" i="14" a="1"/>
  <c r="X234" i="19" a="1"/>
  <c r="W230" i="19" a="1"/>
  <c r="D227" i="6" a="1"/>
  <c r="D227" i="8" a="1"/>
  <c r="D227" i="11" a="1"/>
  <c r="K205" i="12" a="1"/>
  <c r="D227" i="9" a="1"/>
  <c r="X173" i="19" a="1"/>
  <c r="X265" i="19" a="1"/>
  <c r="T16" i="1" a="1"/>
  <c r="W354" i="19" a="1"/>
  <c r="W141" i="19" a="1"/>
  <c r="K205" i="6" a="1"/>
  <c r="W353" i="19" a="1"/>
  <c r="X326" i="19" a="1"/>
  <c r="X204" i="19" a="1"/>
  <c r="D227" i="10" a="1"/>
  <c r="D227" i="12" a="1"/>
  <c r="W261" i="19" a="1"/>
  <c r="K216" i="12" a="1"/>
  <c r="X24" i="19" a="1"/>
  <c r="K205" i="7" a="1"/>
  <c r="W322" i="19" l="1"/>
  <c r="W110" i="19"/>
  <c r="K227" i="14"/>
  <c r="K205" i="10"/>
  <c r="W353" i="19"/>
  <c r="K216" i="10"/>
  <c r="K205" i="8"/>
  <c r="W354" i="19"/>
  <c r="P238" i="11"/>
  <c r="P238" i="13"/>
  <c r="P238" i="7"/>
  <c r="O238" i="7"/>
  <c r="P238" i="9"/>
  <c r="P238" i="8"/>
  <c r="P238" i="10"/>
  <c r="P260" i="14"/>
  <c r="O238" i="6"/>
  <c r="P238" i="6"/>
  <c r="P238" i="2"/>
  <c r="X234" i="19"/>
  <c r="Y234" i="19" s="1"/>
  <c r="X204" i="19"/>
  <c r="Y204" i="19" s="1"/>
  <c r="X145" i="19"/>
  <c r="Y145" i="19" s="1"/>
  <c r="X114" i="19"/>
  <c r="Y114" i="19" s="1"/>
  <c r="X265" i="19"/>
  <c r="Y265" i="19" s="1"/>
  <c r="X295" i="19"/>
  <c r="Y295" i="19" s="1"/>
  <c r="X357" i="19"/>
  <c r="Y357" i="19" s="1"/>
  <c r="X173" i="19"/>
  <c r="Y173" i="19" s="1"/>
  <c r="X326" i="19"/>
  <c r="Y326" i="19" s="1"/>
  <c r="W230" i="19"/>
  <c r="W20" i="19"/>
  <c r="W261" i="19"/>
  <c r="X24" i="19"/>
  <c r="Y24" i="19" s="1"/>
  <c r="W141" i="19"/>
  <c r="K205" i="6"/>
  <c r="K205" i="2"/>
  <c r="L95" i="14"/>
  <c r="T15" i="1"/>
  <c r="K205" i="11"/>
  <c r="T16" i="1"/>
  <c r="K205" i="7"/>
  <c r="K205" i="12"/>
  <c r="K205" i="9"/>
  <c r="K216" i="12"/>
  <c r="D227" i="9"/>
  <c r="V227" i="9" s="1"/>
  <c r="D227" i="13"/>
  <c r="V227" i="13" s="1"/>
  <c r="D227" i="12"/>
  <c r="D249" i="14"/>
  <c r="V249" i="14" s="1"/>
  <c r="D227" i="2"/>
  <c r="V227" i="2" s="1"/>
  <c r="D227" i="6"/>
  <c r="D227" i="8"/>
  <c r="V227" i="8" s="1"/>
  <c r="D227" i="10"/>
  <c r="D227" i="11"/>
  <c r="V227" i="11" s="1"/>
  <c r="D227" i="7"/>
  <c r="A228" i="2"/>
  <c r="A228" i="10"/>
  <c r="A228" i="11"/>
  <c r="A228" i="13"/>
  <c r="A228" i="7"/>
  <c r="V216" i="10"/>
  <c r="A228" i="6"/>
  <c r="A250" i="14"/>
  <c r="A228" i="9"/>
  <c r="A228" i="8"/>
  <c r="A228" i="12"/>
  <c r="V216" i="12"/>
  <c r="L106" i="14"/>
  <c r="X117" i="14"/>
  <c r="L40" i="16"/>
  <c r="X51" i="16"/>
  <c r="A238" i="10"/>
  <c r="C238" i="10"/>
  <c r="B249" i="10"/>
  <c r="A238" i="13"/>
  <c r="B249" i="13"/>
  <c r="C238" i="13"/>
  <c r="A238" i="2"/>
  <c r="C238" i="2"/>
  <c r="B249" i="2"/>
  <c r="A238" i="8"/>
  <c r="B249" i="8"/>
  <c r="C238" i="8"/>
  <c r="B249" i="11"/>
  <c r="C238" i="11"/>
  <c r="A238" i="11"/>
  <c r="B249" i="6"/>
  <c r="C238" i="6"/>
  <c r="A238" i="6"/>
  <c r="A238" i="9"/>
  <c r="C238" i="9"/>
  <c r="B249" i="9"/>
  <c r="P249" i="9" s="1"/>
  <c r="B249" i="12"/>
  <c r="A238" i="12"/>
  <c r="C238" i="12"/>
  <c r="C238" i="7"/>
  <c r="B249" i="7"/>
  <c r="A238" i="7"/>
  <c r="A260" i="14"/>
  <c r="B271" i="14"/>
  <c r="P271" i="14" s="1"/>
  <c r="C260" i="14"/>
  <c r="K216" i="11" a="1"/>
  <c r="K216" i="8" a="1"/>
  <c r="K216" i="2" a="1"/>
  <c r="W263" i="19" a="1"/>
  <c r="K216" i="13" a="1"/>
  <c r="W262" i="19" a="1"/>
  <c r="X266" i="19" a="1"/>
  <c r="X296" i="19" a="1"/>
  <c r="D260" i="14" a="1"/>
  <c r="W111" i="19" a="1"/>
  <c r="K227" i="7" a="1"/>
  <c r="K238" i="14" a="1"/>
  <c r="D238" i="9" a="1"/>
  <c r="X174" i="19" a="1"/>
  <c r="X146" i="19" a="1"/>
  <c r="W323" i="19" a="1"/>
  <c r="K227" i="10" a="1"/>
  <c r="W170" i="19" a="1"/>
  <c r="K216" i="6" a="1"/>
  <c r="K227" i="6" a="1"/>
  <c r="K216" i="9" a="1"/>
  <c r="D238" i="10" a="1"/>
  <c r="W142" i="19" a="1"/>
  <c r="W201" i="19" a="1"/>
  <c r="X327" i="19" a="1"/>
  <c r="D238" i="6" a="1"/>
  <c r="W231" i="19" a="1"/>
  <c r="W324" i="19" a="1"/>
  <c r="W292" i="19" a="1"/>
  <c r="D238" i="12" a="1"/>
  <c r="W21" i="19" a="1"/>
  <c r="K227" i="12" a="1"/>
  <c r="D238" i="2" a="1"/>
  <c r="D238" i="8" a="1"/>
  <c r="X235" i="19" a="1"/>
  <c r="X205" i="19" a="1"/>
  <c r="K216" i="7" a="1"/>
  <c r="D238" i="13" a="1"/>
  <c r="X115" i="19" a="1"/>
  <c r="D238" i="7" a="1"/>
  <c r="X25" i="19" a="1"/>
  <c r="X358" i="19" a="1"/>
  <c r="D238" i="11" a="1"/>
  <c r="W21" i="19" l="1"/>
  <c r="K216" i="6"/>
  <c r="K216" i="7"/>
  <c r="W262" i="19"/>
  <c r="K227" i="7"/>
  <c r="K227" i="6"/>
  <c r="W201" i="19"/>
  <c r="W263" i="19"/>
  <c r="K216" i="11"/>
  <c r="P249" i="7"/>
  <c r="O249" i="12"/>
  <c r="P249" i="12"/>
  <c r="P249" i="11"/>
  <c r="O249" i="11"/>
  <c r="P249" i="2"/>
  <c r="P249" i="13"/>
  <c r="P249" i="6"/>
  <c r="O249" i="8"/>
  <c r="P249" i="8"/>
  <c r="P249" i="10"/>
  <c r="X235" i="19"/>
  <c r="Y235" i="19" s="1"/>
  <c r="X296" i="19"/>
  <c r="Y296" i="19" s="1"/>
  <c r="X146" i="19"/>
  <c r="Y146" i="19" s="1"/>
  <c r="X205" i="19"/>
  <c r="Y205" i="19" s="1"/>
  <c r="X266" i="19"/>
  <c r="Y266" i="19" s="1"/>
  <c r="X174" i="19"/>
  <c r="Y174" i="19" s="1"/>
  <c r="X327" i="19"/>
  <c r="Y327" i="19" s="1"/>
  <c r="X115" i="19"/>
  <c r="Y115" i="19" s="1"/>
  <c r="X358" i="19"/>
  <c r="Y358" i="19" s="1"/>
  <c r="X25" i="19"/>
  <c r="Y25" i="19" s="1"/>
  <c r="W231" i="19"/>
  <c r="W111" i="19"/>
  <c r="W323" i="19"/>
  <c r="W292" i="19"/>
  <c r="W142" i="19"/>
  <c r="W324" i="19"/>
  <c r="W170" i="19"/>
  <c r="K216" i="2"/>
  <c r="K238" i="14"/>
  <c r="K216" i="13"/>
  <c r="K216" i="8"/>
  <c r="K216" i="9"/>
  <c r="V227" i="7"/>
  <c r="K227" i="12"/>
  <c r="D238" i="12"/>
  <c r="D238" i="9"/>
  <c r="V238" i="9" s="1"/>
  <c r="D238" i="8"/>
  <c r="D238" i="2"/>
  <c r="V238" i="2" s="1"/>
  <c r="D238" i="6"/>
  <c r="K227" i="10"/>
  <c r="D260" i="14"/>
  <c r="V260" i="14" s="1"/>
  <c r="D238" i="7"/>
  <c r="V238" i="7" s="1"/>
  <c r="D238" i="11"/>
  <c r="V238" i="11" s="1"/>
  <c r="D238" i="13"/>
  <c r="V238" i="13" s="1"/>
  <c r="D238" i="10"/>
  <c r="V238" i="10" s="1"/>
  <c r="A239" i="9"/>
  <c r="A239" i="11"/>
  <c r="A239" i="13"/>
  <c r="A239" i="6"/>
  <c r="V227" i="6"/>
  <c r="A239" i="2"/>
  <c r="A239" i="8"/>
  <c r="A239" i="10"/>
  <c r="V227" i="12"/>
  <c r="A261" i="14"/>
  <c r="A239" i="7"/>
  <c r="A239" i="12"/>
  <c r="V227" i="10"/>
  <c r="L51" i="16"/>
  <c r="X62" i="16"/>
  <c r="L117" i="14"/>
  <c r="X128" i="14"/>
  <c r="A249" i="13"/>
  <c r="B260" i="13"/>
  <c r="C249" i="13"/>
  <c r="A249" i="7"/>
  <c r="B260" i="7"/>
  <c r="C249" i="7"/>
  <c r="B260" i="6"/>
  <c r="A249" i="6"/>
  <c r="C249" i="6"/>
  <c r="A249" i="2"/>
  <c r="C249" i="2"/>
  <c r="B260" i="2"/>
  <c r="P260" i="2" s="1"/>
  <c r="B260" i="10"/>
  <c r="C249" i="10"/>
  <c r="A249" i="10"/>
  <c r="A249" i="12"/>
  <c r="C249" i="12"/>
  <c r="B260" i="12"/>
  <c r="A249" i="9"/>
  <c r="C249" i="9"/>
  <c r="B260" i="9"/>
  <c r="A249" i="11"/>
  <c r="C249" i="11"/>
  <c r="B260" i="11"/>
  <c r="C249" i="8"/>
  <c r="B260" i="8"/>
  <c r="A249" i="8"/>
  <c r="B282" i="14"/>
  <c r="C271" i="14"/>
  <c r="A271" i="14"/>
  <c r="K227" i="13" a="1"/>
  <c r="K227" i="11" a="1"/>
  <c r="K227" i="8" a="1"/>
  <c r="K238" i="8" a="1"/>
  <c r="W171" i="19" a="1"/>
  <c r="W172" i="19" a="1"/>
  <c r="D249" i="9" a="1"/>
  <c r="D249" i="8" a="1"/>
  <c r="D249" i="7" a="1"/>
  <c r="X328" i="19" a="1"/>
  <c r="K227" i="9" a="1"/>
  <c r="D249" i="10" a="1"/>
  <c r="W355" i="19" a="1"/>
  <c r="X236" i="19" a="1"/>
  <c r="D249" i="6" a="1"/>
  <c r="X116" i="19" a="1"/>
  <c r="D249" i="12" a="1"/>
  <c r="X267" i="19" a="1"/>
  <c r="X175" i="19" a="1"/>
  <c r="X26" i="19" a="1"/>
  <c r="K227" i="2" a="1"/>
  <c r="D271" i="14" a="1"/>
  <c r="X147" i="19" a="1"/>
  <c r="X359" i="19" a="1"/>
  <c r="W143" i="19" a="1"/>
  <c r="W232" i="19" a="1"/>
  <c r="W144" i="19" a="1"/>
  <c r="W112" i="19" a="1"/>
  <c r="K249" i="14" a="1"/>
  <c r="X297" i="19" a="1"/>
  <c r="D249" i="13" a="1"/>
  <c r="W293" i="19" a="1"/>
  <c r="D249" i="11" a="1"/>
  <c r="W202" i="19" a="1"/>
  <c r="W22" i="19" a="1"/>
  <c r="W264" i="19" a="1"/>
  <c r="W325" i="19" a="1"/>
  <c r="K238" i="6" a="1"/>
  <c r="X206" i="19" a="1"/>
  <c r="D249" i="2" a="1"/>
  <c r="K238" i="12" a="1"/>
  <c r="W171" i="19" l="1"/>
  <c r="W143" i="19"/>
  <c r="W144" i="19"/>
  <c r="K238" i="12"/>
  <c r="W172" i="19"/>
  <c r="K249" i="14"/>
  <c r="W293" i="19"/>
  <c r="P260" i="12"/>
  <c r="O282" i="14"/>
  <c r="P282" i="14"/>
  <c r="P260" i="11"/>
  <c r="P260" i="6"/>
  <c r="P260" i="8"/>
  <c r="P260" i="13"/>
  <c r="O260" i="13"/>
  <c r="O260" i="9"/>
  <c r="P260" i="9"/>
  <c r="P260" i="10"/>
  <c r="P260" i="7"/>
  <c r="X147" i="19"/>
  <c r="Y147" i="19" s="1"/>
  <c r="X236" i="19"/>
  <c r="Y236" i="19" s="1"/>
  <c r="X297" i="19"/>
  <c r="Y297" i="19" s="1"/>
  <c r="X116" i="19"/>
  <c r="Y116" i="19" s="1"/>
  <c r="X206" i="19"/>
  <c r="Y206" i="19" s="1"/>
  <c r="X328" i="19"/>
  <c r="Y328" i="19" s="1"/>
  <c r="X359" i="19"/>
  <c r="Y359" i="19" s="1"/>
  <c r="X267" i="19"/>
  <c r="Y267" i="19" s="1"/>
  <c r="X175" i="19"/>
  <c r="Y175" i="19" s="1"/>
  <c r="K227" i="13"/>
  <c r="K227" i="8"/>
  <c r="X26" i="19"/>
  <c r="Y26" i="19" s="1"/>
  <c r="W202" i="19"/>
  <c r="W264" i="19"/>
  <c r="W22" i="19"/>
  <c r="W325" i="19"/>
  <c r="W355" i="19"/>
  <c r="W232" i="19"/>
  <c r="W112" i="19"/>
  <c r="K227" i="2"/>
  <c r="K227" i="9"/>
  <c r="K227" i="11"/>
  <c r="V238" i="12"/>
  <c r="K238" i="6"/>
  <c r="K238" i="8"/>
  <c r="D249" i="8"/>
  <c r="V249" i="8" s="1"/>
  <c r="D249" i="12"/>
  <c r="V249" i="12" s="1"/>
  <c r="D249" i="6"/>
  <c r="V249" i="6" s="1"/>
  <c r="D271" i="14"/>
  <c r="D249" i="7"/>
  <c r="V249" i="7" s="1"/>
  <c r="D249" i="9"/>
  <c r="D249" i="10"/>
  <c r="V249" i="10" s="1"/>
  <c r="D249" i="11"/>
  <c r="V249" i="11" s="1"/>
  <c r="D249" i="2"/>
  <c r="D249" i="13"/>
  <c r="V249" i="13" s="1"/>
  <c r="A250" i="13"/>
  <c r="A272" i="14"/>
  <c r="A250" i="9"/>
  <c r="A250" i="10"/>
  <c r="A250" i="8"/>
  <c r="A250" i="12"/>
  <c r="A250" i="11"/>
  <c r="A250" i="2"/>
  <c r="V238" i="8"/>
  <c r="V238" i="6"/>
  <c r="A250" i="6"/>
  <c r="A250" i="7"/>
  <c r="L128" i="14"/>
  <c r="X139" i="14"/>
  <c r="L62" i="16"/>
  <c r="X73" i="16"/>
  <c r="A260" i="11"/>
  <c r="C260" i="11"/>
  <c r="B271" i="11"/>
  <c r="P271" i="11" s="1"/>
  <c r="B271" i="9"/>
  <c r="A260" i="9"/>
  <c r="C260" i="9"/>
  <c r="B271" i="2"/>
  <c r="A260" i="2"/>
  <c r="C260" i="2"/>
  <c r="A260" i="8"/>
  <c r="B271" i="8"/>
  <c r="P271" i="8" s="1"/>
  <c r="C260" i="8"/>
  <c r="B271" i="13"/>
  <c r="A260" i="13"/>
  <c r="C260" i="13"/>
  <c r="B271" i="10"/>
  <c r="A260" i="10"/>
  <c r="C260" i="10"/>
  <c r="B271" i="6"/>
  <c r="C260" i="6"/>
  <c r="A260" i="6"/>
  <c r="A260" i="12"/>
  <c r="C260" i="12"/>
  <c r="B271" i="12"/>
  <c r="A260" i="7"/>
  <c r="C260" i="7"/>
  <c r="B271" i="7"/>
  <c r="B293" i="14"/>
  <c r="C282" i="14"/>
  <c r="A282" i="14"/>
  <c r="K238" i="10" a="1"/>
  <c r="K238" i="13" a="1"/>
  <c r="X268" i="19" a="1"/>
  <c r="W356" i="19" a="1"/>
  <c r="D260" i="12" a="1"/>
  <c r="K238" i="2" a="1"/>
  <c r="K249" i="2" a="1"/>
  <c r="D260" i="6" a="1"/>
  <c r="W233" i="19" a="1"/>
  <c r="X237" i="19" a="1"/>
  <c r="W113" i="19" a="1"/>
  <c r="W294" i="19" a="1"/>
  <c r="D260" i="7" a="1"/>
  <c r="X298" i="19" a="1"/>
  <c r="W326" i="19" a="1"/>
  <c r="K271" i="14" a="1"/>
  <c r="K260" i="14" a="1"/>
  <c r="X117" i="19" a="1"/>
  <c r="D260" i="8" a="1"/>
  <c r="X360" i="19" a="1"/>
  <c r="X207" i="19" a="1"/>
  <c r="K238" i="11" a="1"/>
  <c r="X148" i="19" a="1"/>
  <c r="X27" i="19" a="1"/>
  <c r="W145" i="19" a="1"/>
  <c r="K238" i="7" a="1"/>
  <c r="K249" i="9" a="1"/>
  <c r="D260" i="13" a="1"/>
  <c r="D260" i="9" a="1"/>
  <c r="D260" i="2" a="1"/>
  <c r="D260" i="10" a="1"/>
  <c r="W23" i="19" a="1"/>
  <c r="X176" i="19" a="1"/>
  <c r="D260" i="11" a="1"/>
  <c r="W204" i="19" a="1"/>
  <c r="D282" i="14" a="1"/>
  <c r="X329" i="19" a="1"/>
  <c r="W203" i="19" a="1"/>
  <c r="K238" i="9" a="1"/>
  <c r="K238" i="9" l="1"/>
  <c r="K260" i="14"/>
  <c r="K249" i="9"/>
  <c r="K271" i="14"/>
  <c r="W326" i="19"/>
  <c r="K238" i="11"/>
  <c r="K238" i="2"/>
  <c r="W23" i="19"/>
  <c r="P271" i="2"/>
  <c r="O271" i="2"/>
  <c r="P271" i="7"/>
  <c r="O271" i="6"/>
  <c r="P271" i="6"/>
  <c r="P271" i="13"/>
  <c r="P293" i="14"/>
  <c r="P271" i="12"/>
  <c r="O271" i="10"/>
  <c r="P271" i="10"/>
  <c r="P271" i="9"/>
  <c r="X176" i="19"/>
  <c r="Y176" i="19" s="1"/>
  <c r="X148" i="19"/>
  <c r="Y148" i="19" s="1"/>
  <c r="X207" i="19"/>
  <c r="Y207" i="19" s="1"/>
  <c r="X298" i="19"/>
  <c r="Y298" i="19" s="1"/>
  <c r="X360" i="19"/>
  <c r="Y360" i="19" s="1"/>
  <c r="X329" i="19"/>
  <c r="Y329" i="19" s="1"/>
  <c r="X268" i="19"/>
  <c r="Y268" i="19" s="1"/>
  <c r="X237" i="19"/>
  <c r="Y237" i="19" s="1"/>
  <c r="X117" i="19"/>
  <c r="Y117" i="19" s="1"/>
  <c r="K238" i="7"/>
  <c r="W203" i="19"/>
  <c r="W356" i="19"/>
  <c r="X27" i="19"/>
  <c r="Y27" i="19" s="1"/>
  <c r="W113" i="19"/>
  <c r="W145" i="19"/>
  <c r="W294" i="19"/>
  <c r="W204" i="19"/>
  <c r="W233" i="19"/>
  <c r="K238" i="10"/>
  <c r="V249" i="9"/>
  <c r="V271" i="14"/>
  <c r="K238" i="13"/>
  <c r="D260" i="2"/>
  <c r="D282" i="14"/>
  <c r="V282" i="14" s="1"/>
  <c r="D260" i="10"/>
  <c r="V260" i="10" s="1"/>
  <c r="D260" i="9"/>
  <c r="V260" i="9" s="1"/>
  <c r="D260" i="6"/>
  <c r="V260" i="6" s="1"/>
  <c r="D260" i="8"/>
  <c r="V260" i="8" s="1"/>
  <c r="D260" i="7"/>
  <c r="V260" i="7" s="1"/>
  <c r="D260" i="11"/>
  <c r="V260" i="11" s="1"/>
  <c r="K249" i="2"/>
  <c r="D260" i="12"/>
  <c r="V260" i="12" s="1"/>
  <c r="D260" i="13"/>
  <c r="V260" i="13" s="1"/>
  <c r="A261" i="13"/>
  <c r="A261" i="12"/>
  <c r="A261" i="10"/>
  <c r="A261" i="9"/>
  <c r="A283" i="14"/>
  <c r="A261" i="8"/>
  <c r="A261" i="2"/>
  <c r="A261" i="11"/>
  <c r="V249" i="2"/>
  <c r="A261" i="7"/>
  <c r="A261" i="6"/>
  <c r="L73" i="16"/>
  <c r="X84" i="16"/>
  <c r="L139" i="14"/>
  <c r="X150" i="14"/>
  <c r="B282" i="7"/>
  <c r="A271" i="7"/>
  <c r="C271" i="7"/>
  <c r="A271" i="10"/>
  <c r="B282" i="10"/>
  <c r="C271" i="10"/>
  <c r="A271" i="13"/>
  <c r="C271" i="13"/>
  <c r="B282" i="13"/>
  <c r="P282" i="13" s="1"/>
  <c r="B282" i="2"/>
  <c r="A271" i="2"/>
  <c r="C271" i="2"/>
  <c r="B282" i="9"/>
  <c r="A271" i="9"/>
  <c r="C271" i="9"/>
  <c r="A271" i="11"/>
  <c r="C271" i="11"/>
  <c r="B282" i="11"/>
  <c r="B282" i="6"/>
  <c r="C271" i="6"/>
  <c r="A271" i="6"/>
  <c r="A271" i="8"/>
  <c r="C271" i="8"/>
  <c r="B282" i="8"/>
  <c r="B282" i="12"/>
  <c r="A271" i="12"/>
  <c r="C271" i="12"/>
  <c r="A293" i="14"/>
  <c r="B304" i="14"/>
  <c r="C293" i="14"/>
  <c r="K249" i="6" a="1"/>
  <c r="K249" i="7" a="1"/>
  <c r="K249" i="10" a="1"/>
  <c r="K249" i="12" a="1"/>
  <c r="D271" i="10" a="1"/>
  <c r="X28" i="19" a="1"/>
  <c r="D271" i="13" a="1"/>
  <c r="W25" i="19" a="1"/>
  <c r="D271" i="8" a="1"/>
  <c r="W357" i="19" a="1"/>
  <c r="D271" i="2" a="1"/>
  <c r="W115" i="19" a="1"/>
  <c r="X238" i="19" a="1"/>
  <c r="W235" i="19" a="1"/>
  <c r="X177" i="19" a="1"/>
  <c r="X208" i="19" a="1"/>
  <c r="X118" i="19" a="1"/>
  <c r="W265" i="19" a="1"/>
  <c r="X330" i="19" a="1"/>
  <c r="D271" i="12" a="1"/>
  <c r="K249" i="13" a="1"/>
  <c r="D271" i="11" a="1"/>
  <c r="D271" i="9" a="1"/>
  <c r="K260" i="2" a="1"/>
  <c r="K249" i="11" a="1"/>
  <c r="W24" i="19" a="1"/>
  <c r="D271" i="6" a="1"/>
  <c r="W234" i="19" a="1"/>
  <c r="X269" i="19" a="1"/>
  <c r="W295" i="19" a="1"/>
  <c r="X361" i="19" a="1"/>
  <c r="K249" i="8" a="1"/>
  <c r="D293" i="14" a="1"/>
  <c r="X299" i="19" a="1"/>
  <c r="D271" i="7" a="1"/>
  <c r="X149" i="19" a="1"/>
  <c r="W173" i="19" a="1"/>
  <c r="W114" i="19" a="1"/>
  <c r="W24" i="19" l="1"/>
  <c r="W234" i="19"/>
  <c r="W25" i="19"/>
  <c r="K260" i="2"/>
  <c r="W235" i="19"/>
  <c r="W295" i="19"/>
  <c r="W114" i="19"/>
  <c r="P304" i="14"/>
  <c r="P282" i="9"/>
  <c r="O282" i="8"/>
  <c r="P282" i="8"/>
  <c r="P282" i="11"/>
  <c r="O282" i="11"/>
  <c r="P282" i="10"/>
  <c r="P282" i="7"/>
  <c r="O282" i="7"/>
  <c r="P282" i="6"/>
  <c r="P282" i="2"/>
  <c r="P282" i="12"/>
  <c r="X149" i="19"/>
  <c r="Y149" i="19" s="1"/>
  <c r="X361" i="19"/>
  <c r="Y361" i="19" s="1"/>
  <c r="X269" i="19"/>
  <c r="Y269" i="19" s="1"/>
  <c r="X177" i="19"/>
  <c r="Y177" i="19" s="1"/>
  <c r="X208" i="19"/>
  <c r="Y208" i="19" s="1"/>
  <c r="X299" i="19"/>
  <c r="Y299" i="19" s="1"/>
  <c r="X118" i="19"/>
  <c r="Y118" i="19" s="1"/>
  <c r="X330" i="19"/>
  <c r="Y330" i="19" s="1"/>
  <c r="X238" i="19"/>
  <c r="Y238" i="19" s="1"/>
  <c r="W173" i="19"/>
  <c r="K249" i="11"/>
  <c r="K249" i="13"/>
  <c r="X28" i="19"/>
  <c r="Y28" i="19" s="1"/>
  <c r="K249" i="12"/>
  <c r="K249" i="7"/>
  <c r="W357" i="19"/>
  <c r="W115" i="19"/>
  <c r="W265" i="19"/>
  <c r="K249" i="6"/>
  <c r="K249" i="10"/>
  <c r="K249" i="8"/>
  <c r="V260" i="2"/>
  <c r="D271" i="2"/>
  <c r="V271" i="2" s="1"/>
  <c r="D271" i="12"/>
  <c r="V271" i="12" s="1"/>
  <c r="D271" i="9"/>
  <c r="K271" i="9" s="1" a="1"/>
  <c r="D271" i="7"/>
  <c r="D271" i="6"/>
  <c r="V271" i="6" s="1"/>
  <c r="D271" i="10"/>
  <c r="D271" i="13"/>
  <c r="V271" i="13" s="1"/>
  <c r="D293" i="14"/>
  <c r="V293" i="14" s="1"/>
  <c r="D271" i="8"/>
  <c r="D271" i="11"/>
  <c r="A272" i="8"/>
  <c r="A272" i="11"/>
  <c r="A272" i="2"/>
  <c r="A294" i="14"/>
  <c r="A272" i="12"/>
  <c r="A272" i="9"/>
  <c r="A272" i="13"/>
  <c r="A272" i="10"/>
  <c r="A272" i="7"/>
  <c r="A272" i="6"/>
  <c r="L150" i="14"/>
  <c r="X161" i="14"/>
  <c r="L84" i="16"/>
  <c r="X95" i="16"/>
  <c r="A282" i="6"/>
  <c r="B293" i="6"/>
  <c r="C282" i="6"/>
  <c r="B293" i="9"/>
  <c r="A282" i="9"/>
  <c r="C282" i="9"/>
  <c r="B293" i="2"/>
  <c r="A282" i="2"/>
  <c r="C282" i="2"/>
  <c r="C282" i="8"/>
  <c r="A282" i="8"/>
  <c r="B293" i="8"/>
  <c r="C282" i="11"/>
  <c r="B293" i="11"/>
  <c r="A282" i="11"/>
  <c r="A282" i="7"/>
  <c r="B293" i="7"/>
  <c r="C282" i="7"/>
  <c r="B293" i="12"/>
  <c r="C282" i="12"/>
  <c r="A282" i="12"/>
  <c r="A282" i="13"/>
  <c r="B293" i="13"/>
  <c r="C282" i="13"/>
  <c r="A282" i="10"/>
  <c r="B293" i="10"/>
  <c r="P293" i="10" s="1"/>
  <c r="C282" i="10"/>
  <c r="B315" i="14"/>
  <c r="A304" i="14"/>
  <c r="C304" i="14"/>
  <c r="K260" i="12" a="1"/>
  <c r="K260" i="7" a="1"/>
  <c r="K260" i="6" a="1"/>
  <c r="K260" i="10" a="1"/>
  <c r="D282" i="9" a="1"/>
  <c r="X270" i="19" a="1"/>
  <c r="D282" i="13" a="1"/>
  <c r="D282" i="12" a="1"/>
  <c r="D282" i="8" a="1"/>
  <c r="W327" i="19" a="1"/>
  <c r="X300" i="19" a="1"/>
  <c r="W296" i="19" a="1"/>
  <c r="X150" i="19" a="1"/>
  <c r="D282" i="2" a="1"/>
  <c r="D282" i="7" a="1"/>
  <c r="X331" i="19" a="1"/>
  <c r="K271" i="8" a="1"/>
  <c r="K260" i="11" a="1"/>
  <c r="K260" i="9" a="1"/>
  <c r="K271" i="11" a="1"/>
  <c r="D282" i="6" a="1"/>
  <c r="W146" i="19" a="1"/>
  <c r="X239" i="19" a="1"/>
  <c r="K260" i="8" a="1"/>
  <c r="D282" i="10" a="1"/>
  <c r="X178" i="19" a="1"/>
  <c r="D304" i="14" a="1"/>
  <c r="X119" i="19" a="1"/>
  <c r="K260" i="13" a="1"/>
  <c r="D282" i="11" a="1"/>
  <c r="W205" i="19" a="1"/>
  <c r="W358" i="19" a="1"/>
  <c r="X209" i="19" a="1"/>
  <c r="X362" i="19" a="1"/>
  <c r="X29" i="19" a="1"/>
  <c r="W116" i="19" a="1"/>
  <c r="W266" i="19" a="1"/>
  <c r="W174" i="19" a="1"/>
  <c r="K282" i="14" a="1"/>
  <c r="K271" i="10" a="1"/>
  <c r="K271" i="7" a="1"/>
  <c r="K260" i="11" l="1"/>
  <c r="K260" i="8"/>
  <c r="K271" i="11"/>
  <c r="K271" i="8"/>
  <c r="W116" i="19"/>
  <c r="K260" i="13"/>
  <c r="K260" i="10"/>
  <c r="P293" i="9"/>
  <c r="P293" i="11"/>
  <c r="P293" i="6"/>
  <c r="P293" i="7"/>
  <c r="O315" i="14"/>
  <c r="P315" i="14"/>
  <c r="P293" i="8"/>
  <c r="P293" i="2"/>
  <c r="O293" i="13"/>
  <c r="P293" i="13"/>
  <c r="O293" i="12"/>
  <c r="P293" i="12"/>
  <c r="X178" i="19"/>
  <c r="Y178" i="19" s="1"/>
  <c r="X362" i="19"/>
  <c r="Y362" i="19" s="1"/>
  <c r="X331" i="19"/>
  <c r="Y331" i="19" s="1"/>
  <c r="X119" i="19"/>
  <c r="Y119" i="19" s="1"/>
  <c r="X270" i="19"/>
  <c r="Y270" i="19" s="1"/>
  <c r="X300" i="19"/>
  <c r="Y300" i="19" s="1"/>
  <c r="X150" i="19"/>
  <c r="Y150" i="19" s="1"/>
  <c r="X209" i="19"/>
  <c r="Y209" i="19" s="1"/>
  <c r="X239" i="19"/>
  <c r="Y239" i="19" s="1"/>
  <c r="K282" i="14"/>
  <c r="W358" i="19"/>
  <c r="W296" i="19"/>
  <c r="X29" i="19"/>
  <c r="Y29" i="19" s="1"/>
  <c r="W174" i="19"/>
  <c r="W327" i="19"/>
  <c r="W266" i="19"/>
  <c r="W205" i="19"/>
  <c r="W146" i="19"/>
  <c r="K260" i="6"/>
  <c r="K260" i="7"/>
  <c r="K260" i="12"/>
  <c r="K260" i="9"/>
  <c r="V271" i="11"/>
  <c r="V271" i="8"/>
  <c r="D282" i="12"/>
  <c r="V282" i="12" s="1"/>
  <c r="K271" i="10"/>
  <c r="D304" i="14"/>
  <c r="K271" i="9"/>
  <c r="D282" i="7"/>
  <c r="V282" i="7" s="1"/>
  <c r="D282" i="8"/>
  <c r="V282" i="8" s="1"/>
  <c r="D282" i="9"/>
  <c r="V282" i="9" s="1"/>
  <c r="D282" i="13"/>
  <c r="K271" i="7"/>
  <c r="D282" i="10"/>
  <c r="V282" i="10" s="1"/>
  <c r="D282" i="6"/>
  <c r="V282" i="6" s="1"/>
  <c r="D282" i="11"/>
  <c r="V282" i="11" s="1"/>
  <c r="D282" i="2"/>
  <c r="V282" i="2" s="1"/>
  <c r="A283" i="13"/>
  <c r="A283" i="12"/>
  <c r="A283" i="2"/>
  <c r="A283" i="10"/>
  <c r="A283" i="11"/>
  <c r="V271" i="9"/>
  <c r="A283" i="8"/>
  <c r="A283" i="9"/>
  <c r="V271" i="10"/>
  <c r="V271" i="7"/>
  <c r="A305" i="14"/>
  <c r="A283" i="7"/>
  <c r="A283" i="6"/>
  <c r="L161" i="14"/>
  <c r="X172" i="14"/>
  <c r="L95" i="16"/>
  <c r="X106" i="16"/>
  <c r="B304" i="2"/>
  <c r="C293" i="2"/>
  <c r="A293" i="2"/>
  <c r="A293" i="9"/>
  <c r="B304" i="9"/>
  <c r="C293" i="9"/>
  <c r="C293" i="8"/>
  <c r="A293" i="8"/>
  <c r="B304" i="8"/>
  <c r="A293" i="10"/>
  <c r="C293" i="10"/>
  <c r="B304" i="10"/>
  <c r="A293" i="13"/>
  <c r="C293" i="13"/>
  <c r="B304" i="13"/>
  <c r="C293" i="7"/>
  <c r="B304" i="7"/>
  <c r="P304" i="7" s="1"/>
  <c r="A293" i="7"/>
  <c r="B304" i="6"/>
  <c r="P304" i="6" s="1"/>
  <c r="A293" i="6"/>
  <c r="C293" i="6"/>
  <c r="A293" i="11"/>
  <c r="C293" i="11"/>
  <c r="B304" i="11"/>
  <c r="A293" i="12"/>
  <c r="C293" i="12"/>
  <c r="B304" i="12"/>
  <c r="B326" i="14"/>
  <c r="C315" i="14"/>
  <c r="A315" i="14"/>
  <c r="K293" i="14" a="1"/>
  <c r="K304" i="14" a="1"/>
  <c r="K271" i="12" a="1"/>
  <c r="D315" i="14" a="1"/>
  <c r="W147" i="19" a="1"/>
  <c r="K271" i="13" a="1"/>
  <c r="X271" i="19" a="1"/>
  <c r="D293" i="11" a="1"/>
  <c r="W328" i="19" a="1"/>
  <c r="K271" i="2" a="1"/>
  <c r="W236" i="19" a="1"/>
  <c r="K282" i="13" a="1"/>
  <c r="D293" i="8" a="1"/>
  <c r="W298" i="19" a="1"/>
  <c r="X332" i="19" a="1"/>
  <c r="D293" i="9" a="1"/>
  <c r="X30" i="19" a="1"/>
  <c r="D293" i="12" a="1"/>
  <c r="W359" i="19" a="1"/>
  <c r="X240" i="19" a="1"/>
  <c r="W268" i="19" a="1"/>
  <c r="D293" i="2" a="1"/>
  <c r="K271" i="6" a="1"/>
  <c r="X363" i="19" a="1"/>
  <c r="D293" i="10" a="1"/>
  <c r="W237" i="19" a="1"/>
  <c r="X301" i="19" a="1"/>
  <c r="X151" i="19" a="1"/>
  <c r="D293" i="13" a="1"/>
  <c r="W207" i="19" a="1"/>
  <c r="X210" i="19" a="1"/>
  <c r="W297" i="19" a="1"/>
  <c r="W267" i="19" a="1"/>
  <c r="W175" i="19" a="1"/>
  <c r="W176" i="19" a="1"/>
  <c r="W206" i="19" a="1"/>
  <c r="D293" i="7" a="1"/>
  <c r="D293" i="6" a="1"/>
  <c r="W26" i="19" a="1"/>
  <c r="X179" i="19" a="1"/>
  <c r="X120" i="19" a="1"/>
  <c r="K271" i="13" l="1"/>
  <c r="W206" i="19"/>
  <c r="W297" i="19"/>
  <c r="K282" i="13"/>
  <c r="W207" i="19"/>
  <c r="W298" i="19"/>
  <c r="W267" i="19"/>
  <c r="W359" i="19"/>
  <c r="P304" i="12"/>
  <c r="P304" i="13"/>
  <c r="P304" i="8"/>
  <c r="O304" i="9"/>
  <c r="P304" i="9"/>
  <c r="O304" i="2"/>
  <c r="P304" i="2"/>
  <c r="P326" i="14"/>
  <c r="P304" i="11"/>
  <c r="O304" i="10"/>
  <c r="P304" i="10"/>
  <c r="X151" i="19"/>
  <c r="Y151" i="19" s="1"/>
  <c r="X363" i="19"/>
  <c r="Y363" i="19" s="1"/>
  <c r="X179" i="19"/>
  <c r="Y179" i="19" s="1"/>
  <c r="X210" i="19"/>
  <c r="Y210" i="19" s="1"/>
  <c r="X240" i="19"/>
  <c r="Y240" i="19" s="1"/>
  <c r="X120" i="19"/>
  <c r="Y120" i="19" s="1"/>
  <c r="X271" i="19"/>
  <c r="Y271" i="19" s="1"/>
  <c r="X301" i="19"/>
  <c r="Y301" i="19" s="1"/>
  <c r="X332" i="19"/>
  <c r="Y332" i="19" s="1"/>
  <c r="K271" i="2"/>
  <c r="W26" i="19"/>
  <c r="K293" i="14"/>
  <c r="X30" i="19"/>
  <c r="Y30" i="19" s="1"/>
  <c r="K271" i="12"/>
  <c r="W268" i="19"/>
  <c r="W176" i="19"/>
  <c r="W175" i="19"/>
  <c r="W236" i="19"/>
  <c r="W147" i="19"/>
  <c r="W237" i="19"/>
  <c r="W328" i="19"/>
  <c r="K271" i="6"/>
  <c r="V282" i="13"/>
  <c r="D315" i="14"/>
  <c r="V315" i="14" s="1"/>
  <c r="D293" i="12"/>
  <c r="V293" i="12" s="1"/>
  <c r="D293" i="13"/>
  <c r="V293" i="13" s="1"/>
  <c r="D293" i="9"/>
  <c r="V293" i="9" s="1"/>
  <c r="D293" i="6"/>
  <c r="V293" i="6" s="1"/>
  <c r="K304" i="14"/>
  <c r="D293" i="7"/>
  <c r="D293" i="2"/>
  <c r="V293" i="2" s="1"/>
  <c r="D293" i="11"/>
  <c r="V293" i="11" s="1"/>
  <c r="D293" i="10"/>
  <c r="D293" i="8"/>
  <c r="V293" i="8" s="1"/>
  <c r="A294" i="10"/>
  <c r="A294" i="9"/>
  <c r="A294" i="2"/>
  <c r="V304" i="14"/>
  <c r="A294" i="12"/>
  <c r="A294" i="13"/>
  <c r="A294" i="6"/>
  <c r="A294" i="7"/>
  <c r="A294" i="8"/>
  <c r="A316" i="14"/>
  <c r="A294" i="11"/>
  <c r="L106" i="16"/>
  <c r="X117" i="16"/>
  <c r="L172" i="14"/>
  <c r="X183" i="14"/>
  <c r="B315" i="7"/>
  <c r="C304" i="7"/>
  <c r="A304" i="7"/>
  <c r="C304" i="6"/>
  <c r="A304" i="6"/>
  <c r="B315" i="6"/>
  <c r="A304" i="13"/>
  <c r="C304" i="13"/>
  <c r="B315" i="13"/>
  <c r="C304" i="8"/>
  <c r="A304" i="8"/>
  <c r="B315" i="8"/>
  <c r="A304" i="2"/>
  <c r="B315" i="2"/>
  <c r="C304" i="2"/>
  <c r="A304" i="12"/>
  <c r="C304" i="12"/>
  <c r="B315" i="12"/>
  <c r="P315" i="12" s="1"/>
  <c r="A304" i="11"/>
  <c r="C304" i="11"/>
  <c r="B315" i="11"/>
  <c r="A304" i="10"/>
  <c r="B315" i="10"/>
  <c r="C304" i="10"/>
  <c r="A304" i="9"/>
  <c r="C304" i="9"/>
  <c r="B315" i="9"/>
  <c r="B337" i="14"/>
  <c r="C326" i="14"/>
  <c r="A326" i="14"/>
  <c r="K282" i="2" a="1"/>
  <c r="K282" i="9" a="1"/>
  <c r="D326" i="14" a="1"/>
  <c r="K282" i="7" a="1"/>
  <c r="D304" i="8" a="1"/>
  <c r="D304" i="11" a="1"/>
  <c r="K293" i="7" a="1"/>
  <c r="X272" i="19" a="1"/>
  <c r="K282" i="12" a="1"/>
  <c r="K282" i="10" a="1"/>
  <c r="K282" i="11" a="1"/>
  <c r="W329" i="19" a="1"/>
  <c r="D304" i="9" a="1"/>
  <c r="D304" i="6" a="1"/>
  <c r="W361" i="19" a="1"/>
  <c r="X302" i="19" a="1"/>
  <c r="D304" i="12" a="1"/>
  <c r="K282" i="8" a="1"/>
  <c r="X121" i="19" a="1"/>
  <c r="K282" i="6" a="1"/>
  <c r="D304" i="10" a="1"/>
  <c r="W148" i="19" a="1"/>
  <c r="W28" i="19" a="1"/>
  <c r="D304" i="13" a="1"/>
  <c r="W27" i="19" a="1"/>
  <c r="X180" i="19" a="1"/>
  <c r="W117" i="19" a="1"/>
  <c r="X211" i="19" a="1"/>
  <c r="X152" i="19" a="1"/>
  <c r="X31" i="19" a="1"/>
  <c r="D304" i="2" a="1"/>
  <c r="D304" i="7" a="1"/>
  <c r="X241" i="19" a="1"/>
  <c r="X364" i="19" a="1"/>
  <c r="X333" i="19" a="1"/>
  <c r="W360" i="19" a="1"/>
  <c r="K293" i="10" a="1"/>
  <c r="K282" i="10" l="1"/>
  <c r="W360" i="19"/>
  <c r="K293" i="10"/>
  <c r="W361" i="19"/>
  <c r="P315" i="2"/>
  <c r="O315" i="6"/>
  <c r="P315" i="6"/>
  <c r="P315" i="11"/>
  <c r="P315" i="13"/>
  <c r="O315" i="7"/>
  <c r="P315" i="7"/>
  <c r="P315" i="10"/>
  <c r="P337" i="14"/>
  <c r="P315" i="8"/>
  <c r="P315" i="9"/>
  <c r="X121" i="19"/>
  <c r="Y121" i="19" s="1"/>
  <c r="X211" i="19"/>
  <c r="Y211" i="19" s="1"/>
  <c r="X333" i="19"/>
  <c r="Y333" i="19" s="1"/>
  <c r="X152" i="19"/>
  <c r="Y152" i="19" s="1"/>
  <c r="X302" i="19"/>
  <c r="Y302" i="19" s="1"/>
  <c r="X364" i="19"/>
  <c r="Y364" i="19" s="1"/>
  <c r="X180" i="19"/>
  <c r="Y180" i="19" s="1"/>
  <c r="X241" i="19"/>
  <c r="Y241" i="19" s="1"/>
  <c r="X272" i="19"/>
  <c r="Y272" i="19" s="1"/>
  <c r="W117" i="19"/>
  <c r="K282" i="12"/>
  <c r="W27" i="19"/>
  <c r="X31" i="19"/>
  <c r="Y31" i="19" s="1"/>
  <c r="W329" i="19"/>
  <c r="W28" i="19"/>
  <c r="W148" i="19"/>
  <c r="K282" i="7"/>
  <c r="K282" i="8"/>
  <c r="K282" i="6"/>
  <c r="K282" i="9"/>
  <c r="K282" i="11"/>
  <c r="K282" i="2"/>
  <c r="V293" i="10"/>
  <c r="K293" i="7"/>
  <c r="D304" i="7"/>
  <c r="D326" i="14"/>
  <c r="V326" i="14" s="1"/>
  <c r="D304" i="9"/>
  <c r="D304" i="8"/>
  <c r="V304" i="8" s="1"/>
  <c r="D304" i="12"/>
  <c r="V304" i="12" s="1"/>
  <c r="D304" i="2"/>
  <c r="V304" i="2" s="1"/>
  <c r="D304" i="10"/>
  <c r="V304" i="10" s="1"/>
  <c r="D304" i="11"/>
  <c r="V304" i="11" s="1"/>
  <c r="D304" i="13"/>
  <c r="K304" i="13" s="1" a="1"/>
  <c r="D304" i="6"/>
  <c r="A305" i="2"/>
  <c r="A305" i="12"/>
  <c r="V293" i="7"/>
  <c r="A305" i="9"/>
  <c r="A305" i="10"/>
  <c r="A327" i="14"/>
  <c r="A305" i="11"/>
  <c r="A305" i="6"/>
  <c r="A305" i="8"/>
  <c r="A305" i="13"/>
  <c r="A305" i="7"/>
  <c r="L183" i="14"/>
  <c r="X194" i="14"/>
  <c r="L117" i="16"/>
  <c r="X128" i="16"/>
  <c r="A315" i="9"/>
  <c r="C315" i="9"/>
  <c r="B326" i="9"/>
  <c r="P326" i="9" s="1"/>
  <c r="A315" i="2"/>
  <c r="C315" i="2"/>
  <c r="B326" i="2"/>
  <c r="C315" i="11"/>
  <c r="B326" i="11"/>
  <c r="A315" i="11"/>
  <c r="C315" i="12"/>
  <c r="A315" i="12"/>
  <c r="B326" i="12"/>
  <c r="C315" i="7"/>
  <c r="B326" i="7"/>
  <c r="A315" i="7"/>
  <c r="B326" i="8"/>
  <c r="C315" i="8"/>
  <c r="A315" i="8"/>
  <c r="C315" i="13"/>
  <c r="B326" i="13"/>
  <c r="A315" i="13"/>
  <c r="B326" i="6"/>
  <c r="C315" i="6"/>
  <c r="A315" i="6"/>
  <c r="A315" i="10"/>
  <c r="C315" i="10"/>
  <c r="B326" i="10"/>
  <c r="B348" i="14"/>
  <c r="P348" i="14" s="1"/>
  <c r="A337" i="14"/>
  <c r="C337" i="14"/>
  <c r="K293" i="8" a="1"/>
  <c r="K293" i="11" a="1"/>
  <c r="K293" i="2" a="1"/>
  <c r="K293" i="13" a="1"/>
  <c r="D315" i="2" a="1"/>
  <c r="X303" i="19" a="1"/>
  <c r="W299" i="19" a="1"/>
  <c r="D337" i="14" a="1"/>
  <c r="W208" i="19" a="1"/>
  <c r="D315" i="7" a="1"/>
  <c r="X365" i="19" a="1"/>
  <c r="D315" i="12" a="1"/>
  <c r="K315" i="14" a="1"/>
  <c r="W269" i="19" a="1"/>
  <c r="D315" i="8" a="1"/>
  <c r="X242" i="19" a="1"/>
  <c r="W177" i="19" a="1"/>
  <c r="D315" i="11" a="1"/>
  <c r="W330" i="19" a="1"/>
  <c r="W270" i="19" a="1"/>
  <c r="D315" i="10" a="1"/>
  <c r="X334" i="19" a="1"/>
  <c r="D315" i="13" a="1"/>
  <c r="W178" i="19" a="1"/>
  <c r="K293" i="9" a="1"/>
  <c r="X181" i="19" a="1"/>
  <c r="K293" i="12" a="1"/>
  <c r="K304" i="6" a="1"/>
  <c r="X212" i="19" a="1"/>
  <c r="D315" i="9" a="1"/>
  <c r="W149" i="19" a="1"/>
  <c r="K304" i="7" a="1"/>
  <c r="X32" i="19" a="1"/>
  <c r="W238" i="19" a="1"/>
  <c r="D315" i="6" a="1"/>
  <c r="X122" i="19" a="1"/>
  <c r="K293" i="6" a="1"/>
  <c r="K304" i="9" a="1"/>
  <c r="X273" i="19" a="1"/>
  <c r="W118" i="19" a="1"/>
  <c r="K293" i="13" l="1"/>
  <c r="K315" i="14"/>
  <c r="K293" i="6"/>
  <c r="W269" i="19"/>
  <c r="K304" i="7"/>
  <c r="K293" i="9"/>
  <c r="K304" i="6"/>
  <c r="W270" i="19"/>
  <c r="K293" i="8"/>
  <c r="P326" i="13"/>
  <c r="P326" i="8"/>
  <c r="O326" i="8"/>
  <c r="P326" i="12"/>
  <c r="O326" i="12"/>
  <c r="P326" i="11"/>
  <c r="O326" i="11"/>
  <c r="P326" i="2"/>
  <c r="P326" i="10"/>
  <c r="P326" i="7"/>
  <c r="X273" i="19"/>
  <c r="Y273" i="19" s="1"/>
  <c r="X181" i="19"/>
  <c r="Y181" i="19" s="1"/>
  <c r="X122" i="19"/>
  <c r="Y122" i="19" s="1"/>
  <c r="X365" i="19"/>
  <c r="Y365" i="19" s="1"/>
  <c r="X212" i="19"/>
  <c r="Y212" i="19" s="1"/>
  <c r="X334" i="19"/>
  <c r="Y334" i="19" s="1"/>
  <c r="X303" i="19"/>
  <c r="Y303" i="19" s="1"/>
  <c r="X242" i="19"/>
  <c r="Y242" i="19" s="1"/>
  <c r="W330" i="19"/>
  <c r="X32" i="19"/>
  <c r="Y32" i="19" s="1"/>
  <c r="W208" i="19"/>
  <c r="W178" i="19"/>
  <c r="W149" i="19"/>
  <c r="W299" i="19"/>
  <c r="W238" i="19"/>
  <c r="W177" i="19"/>
  <c r="W118" i="19"/>
  <c r="K293" i="11"/>
  <c r="V304" i="7"/>
  <c r="K293" i="12"/>
  <c r="K293" i="2"/>
  <c r="D337" i="14"/>
  <c r="V337" i="14" s="1"/>
  <c r="K304" i="13"/>
  <c r="K304" i="9"/>
  <c r="D315" i="10"/>
  <c r="K315" i="10" s="1" a="1"/>
  <c r="D315" i="12"/>
  <c r="D315" i="9"/>
  <c r="V315" i="9" s="1"/>
  <c r="D315" i="6"/>
  <c r="V315" i="6" s="1"/>
  <c r="D315" i="13"/>
  <c r="V315" i="13" s="1"/>
  <c r="D315" i="8"/>
  <c r="V315" i="8" s="1"/>
  <c r="D315" i="7"/>
  <c r="V315" i="7" s="1"/>
  <c r="D315" i="2"/>
  <c r="V315" i="2" s="1"/>
  <c r="D315" i="11"/>
  <c r="V315" i="11" s="1"/>
  <c r="A316" i="2"/>
  <c r="A316" i="9"/>
  <c r="V304" i="6"/>
  <c r="A316" i="12"/>
  <c r="V304" i="13"/>
  <c r="V304" i="9"/>
  <c r="A316" i="10"/>
  <c r="A338" i="14"/>
  <c r="A316" i="13"/>
  <c r="A316" i="8"/>
  <c r="A316" i="11"/>
  <c r="A316" i="7"/>
  <c r="A316" i="6"/>
  <c r="L194" i="14"/>
  <c r="X205" i="14"/>
  <c r="L128" i="16"/>
  <c r="X139" i="16"/>
  <c r="B337" i="10"/>
  <c r="C326" i="10"/>
  <c r="A326" i="10"/>
  <c r="A326" i="13"/>
  <c r="B337" i="13"/>
  <c r="C326" i="13"/>
  <c r="C326" i="6"/>
  <c r="A326" i="6"/>
  <c r="B337" i="6"/>
  <c r="A326" i="7"/>
  <c r="B337" i="7"/>
  <c r="C326" i="7"/>
  <c r="C326" i="12"/>
  <c r="A326" i="12"/>
  <c r="B337" i="12"/>
  <c r="A326" i="2"/>
  <c r="B337" i="2"/>
  <c r="P337" i="2" s="1"/>
  <c r="C326" i="2"/>
  <c r="B337" i="8"/>
  <c r="C326" i="8"/>
  <c r="A326" i="8"/>
  <c r="A326" i="11"/>
  <c r="B337" i="11"/>
  <c r="C326" i="11"/>
  <c r="A326" i="9"/>
  <c r="B337" i="9"/>
  <c r="C326" i="9"/>
  <c r="A348" i="14"/>
  <c r="C348" i="14"/>
  <c r="D326" i="6" a="1"/>
  <c r="K304" i="11" a="1"/>
  <c r="K304" i="8" a="1"/>
  <c r="W362" i="19" a="1"/>
  <c r="X366" i="19" a="1"/>
  <c r="K304" i="2" a="1"/>
  <c r="K304" i="12" a="1"/>
  <c r="W150" i="19" a="1"/>
  <c r="D326" i="2" a="1"/>
  <c r="K326" i="14" a="1"/>
  <c r="D348" i="14" a="1"/>
  <c r="D326" i="12" a="1"/>
  <c r="X123" i="19" a="1"/>
  <c r="D326" i="11" a="1"/>
  <c r="W300" i="19" a="1"/>
  <c r="D326" i="8" a="1"/>
  <c r="W179" i="19" a="1"/>
  <c r="X274" i="19" a="1"/>
  <c r="X304" i="19" a="1"/>
  <c r="D326" i="7" a="1"/>
  <c r="W240" i="19" a="1"/>
  <c r="X213" i="19" a="1"/>
  <c r="W151" i="19" a="1"/>
  <c r="D326" i="9" a="1"/>
  <c r="D326" i="13" a="1"/>
  <c r="W209" i="19" a="1"/>
  <c r="W239" i="19" a="1"/>
  <c r="W119" i="19" a="1"/>
  <c r="D326" i="10" a="1"/>
  <c r="W363" i="19" a="1"/>
  <c r="X182" i="19" a="1"/>
  <c r="W29" i="19" a="1"/>
  <c r="X243" i="19" a="1"/>
  <c r="K304" i="10" a="1"/>
  <c r="X335" i="19" a="1"/>
  <c r="W331" i="19" a="1"/>
  <c r="K315" i="12" a="1"/>
  <c r="W362" i="19" l="1"/>
  <c r="W29" i="19"/>
  <c r="D326" i="6"/>
  <c r="V326" i="6" s="1"/>
  <c r="K304" i="12"/>
  <c r="W150" i="19"/>
  <c r="W151" i="19"/>
  <c r="W239" i="19"/>
  <c r="K315" i="12"/>
  <c r="W179" i="19"/>
  <c r="W209" i="19"/>
  <c r="K304" i="10"/>
  <c r="O337" i="9"/>
  <c r="P337" i="9"/>
  <c r="P337" i="13"/>
  <c r="O337" i="13"/>
  <c r="P337" i="11"/>
  <c r="P337" i="8"/>
  <c r="P337" i="12"/>
  <c r="P337" i="7"/>
  <c r="P337" i="10"/>
  <c r="X123" i="19"/>
  <c r="Y123" i="19" s="1"/>
  <c r="X366" i="19"/>
  <c r="Y366" i="19" s="1"/>
  <c r="X274" i="19"/>
  <c r="Y274" i="19" s="1"/>
  <c r="X304" i="19"/>
  <c r="Y304" i="19" s="1"/>
  <c r="X213" i="19"/>
  <c r="Y213" i="19" s="1"/>
  <c r="X335" i="19"/>
  <c r="Y335" i="19" s="1"/>
  <c r="X182" i="19"/>
  <c r="Y182" i="19" s="1"/>
  <c r="X243" i="19"/>
  <c r="Y243" i="19" s="1"/>
  <c r="K304" i="8"/>
  <c r="K326" i="14"/>
  <c r="W240" i="19"/>
  <c r="W119" i="19"/>
  <c r="W300" i="19"/>
  <c r="W363" i="19"/>
  <c r="W331" i="19"/>
  <c r="K304" i="2"/>
  <c r="K304" i="11"/>
  <c r="V315" i="12"/>
  <c r="D326" i="9"/>
  <c r="D348" i="14"/>
  <c r="D326" i="2"/>
  <c r="V326" i="2" s="1"/>
  <c r="D326" i="13"/>
  <c r="V326" i="13" s="1"/>
  <c r="D326" i="10"/>
  <c r="V326" i="10" s="1"/>
  <c r="D326" i="12"/>
  <c r="V326" i="12" s="1"/>
  <c r="K315" i="10"/>
  <c r="D326" i="11"/>
  <c r="V326" i="11" s="1"/>
  <c r="D326" i="8"/>
  <c r="V326" i="8" s="1"/>
  <c r="D326" i="7"/>
  <c r="V326" i="7" s="1"/>
  <c r="A327" i="12"/>
  <c r="K337" i="6" a="1"/>
  <c r="K337" i="6" s="1"/>
  <c r="D337" i="6" a="1"/>
  <c r="D337" i="6" s="1"/>
  <c r="A327" i="9"/>
  <c r="A327" i="2"/>
  <c r="V315" i="10"/>
  <c r="A327" i="6"/>
  <c r="A327" i="13"/>
  <c r="A327" i="10"/>
  <c r="A327" i="11"/>
  <c r="A327" i="8"/>
  <c r="A327" i="7"/>
  <c r="L139" i="16"/>
  <c r="X150" i="16"/>
  <c r="L205" i="14"/>
  <c r="X216" i="14"/>
  <c r="C337" i="12"/>
  <c r="B348" i="12"/>
  <c r="A337" i="12"/>
  <c r="A337" i="6"/>
  <c r="C337" i="6"/>
  <c r="B348" i="6"/>
  <c r="C337" i="13"/>
  <c r="B348" i="13"/>
  <c r="A337" i="13"/>
  <c r="A337" i="10"/>
  <c r="C337" i="10"/>
  <c r="B348" i="10"/>
  <c r="C337" i="9"/>
  <c r="B348" i="9"/>
  <c r="A337" i="9"/>
  <c r="C337" i="11"/>
  <c r="B348" i="11"/>
  <c r="P348" i="11" s="1"/>
  <c r="A337" i="11"/>
  <c r="C337" i="8"/>
  <c r="A337" i="8"/>
  <c r="B348" i="8"/>
  <c r="C337" i="2"/>
  <c r="B348" i="2"/>
  <c r="A337" i="2"/>
  <c r="C337" i="7"/>
  <c r="B348" i="7"/>
  <c r="A337" i="7"/>
  <c r="K326" i="6" a="1"/>
  <c r="K315" i="13" a="1"/>
  <c r="K326" i="9" a="1"/>
  <c r="K315" i="11" a="1"/>
  <c r="W332" i="19" a="1"/>
  <c r="D337" i="8" a="1"/>
  <c r="D337" i="9" a="1"/>
  <c r="D337" i="13" a="1"/>
  <c r="K315" i="6" a="1"/>
  <c r="X124" i="19" a="1"/>
  <c r="K315" i="2" a="1"/>
  <c r="K337" i="14" a="1"/>
  <c r="X336" i="19" a="1"/>
  <c r="M14" i="1"/>
  <c r="K315" i="7" a="1"/>
  <c r="X305" i="19" a="1"/>
  <c r="D337" i="10" a="1"/>
  <c r="K315" i="8" a="1"/>
  <c r="W333" i="19" a="1"/>
  <c r="K315" i="9" a="1"/>
  <c r="W301" i="19" a="1"/>
  <c r="D337" i="2" a="1"/>
  <c r="W120" i="19" a="1"/>
  <c r="D337" i="7" a="1"/>
  <c r="W271" i="19" a="1"/>
  <c r="W210" i="19" a="1"/>
  <c r="W30" i="19" a="1"/>
  <c r="K348" i="14" a="1"/>
  <c r="W272" i="19" a="1"/>
  <c r="D337" i="12" a="1"/>
  <c r="X183" i="19" a="1"/>
  <c r="D337" i="11" a="1"/>
  <c r="X244" i="19" a="1"/>
  <c r="K315" i="7" l="1"/>
  <c r="K315" i="9"/>
  <c r="K337" i="14"/>
  <c r="W332" i="19"/>
  <c r="K326" i="6"/>
  <c r="W333" i="19"/>
  <c r="K348" i="14"/>
  <c r="K326" i="9"/>
  <c r="W271" i="19"/>
  <c r="P348" i="9"/>
  <c r="P348" i="12"/>
  <c r="P348" i="2"/>
  <c r="O348" i="2"/>
  <c r="P348" i="7"/>
  <c r="X183" i="19"/>
  <c r="Y183" i="19" s="1"/>
  <c r="X244" i="19"/>
  <c r="Y244" i="19" s="1"/>
  <c r="X336" i="19"/>
  <c r="Y336" i="19" s="1"/>
  <c r="O282" i="10" s="1"/>
  <c r="X124" i="19"/>
  <c r="Y124" i="19" s="1"/>
  <c r="O139" i="15" s="1"/>
  <c r="X305" i="19"/>
  <c r="Y305" i="19" s="1"/>
  <c r="W210" i="19"/>
  <c r="W30" i="19"/>
  <c r="W272" i="19"/>
  <c r="W301" i="19"/>
  <c r="W120" i="19"/>
  <c r="K315" i="13"/>
  <c r="K315" i="11"/>
  <c r="K315" i="8"/>
  <c r="F352" i="14" a="1"/>
  <c r="F352" i="14" s="1"/>
  <c r="F353" i="14" s="1"/>
  <c r="F350" i="14" a="1"/>
  <c r="F350" i="14" s="1"/>
  <c r="K315" i="6"/>
  <c r="K315" i="2"/>
  <c r="V326" i="9"/>
  <c r="V348" i="14"/>
  <c r="D337" i="2"/>
  <c r="D337" i="7"/>
  <c r="V337" i="7" s="1"/>
  <c r="D337" i="12"/>
  <c r="V337" i="12" s="1"/>
  <c r="D337" i="11"/>
  <c r="D337" i="8"/>
  <c r="V337" i="8" s="1"/>
  <c r="D337" i="10"/>
  <c r="D337" i="13"/>
  <c r="V337" i="13" s="1"/>
  <c r="D337" i="9"/>
  <c r="V337" i="9" s="1"/>
  <c r="K348" i="6" a="1"/>
  <c r="K348" i="6" s="1"/>
  <c r="D348" i="6" a="1"/>
  <c r="D348" i="6" s="1"/>
  <c r="K348" i="10" a="1"/>
  <c r="K348" i="10" s="1"/>
  <c r="D348" i="10" a="1"/>
  <c r="D348" i="10" s="1"/>
  <c r="K348" i="13" a="1"/>
  <c r="K348" i="13" s="1"/>
  <c r="D348" i="13" a="1"/>
  <c r="D348" i="13" s="1"/>
  <c r="A338" i="2"/>
  <c r="A338" i="9"/>
  <c r="K348" i="8" a="1"/>
  <c r="K348" i="8" s="1"/>
  <c r="D348" i="8" a="1"/>
  <c r="D348" i="8" s="1"/>
  <c r="A338" i="6"/>
  <c r="A338" i="7"/>
  <c r="A338" i="8"/>
  <c r="A338" i="11"/>
  <c r="A338" i="10"/>
  <c r="A338" i="13"/>
  <c r="A338" i="12"/>
  <c r="L216" i="14"/>
  <c r="X227" i="14"/>
  <c r="L150" i="16"/>
  <c r="X161" i="16"/>
  <c r="A348" i="2"/>
  <c r="C348" i="2"/>
  <c r="A348" i="10"/>
  <c r="C348" i="10"/>
  <c r="A348" i="13"/>
  <c r="C348" i="13"/>
  <c r="A348" i="6"/>
  <c r="C348" i="6"/>
  <c r="A348" i="7"/>
  <c r="C348" i="7"/>
  <c r="A348" i="8"/>
  <c r="C348" i="8"/>
  <c r="C348" i="11"/>
  <c r="A348" i="11"/>
  <c r="C348" i="9"/>
  <c r="A348" i="9"/>
  <c r="V337" i="6"/>
  <c r="C348" i="12"/>
  <c r="A348" i="12"/>
  <c r="K326" i="7" a="1"/>
  <c r="K326" i="10" a="1"/>
  <c r="W180" i="19" a="1"/>
  <c r="F353" i="15" a="1"/>
  <c r="K326" i="11" a="1"/>
  <c r="D348" i="12" a="1"/>
  <c r="K337" i="10" a="1"/>
  <c r="W211" i="19" a="1"/>
  <c r="D348" i="7" a="1"/>
  <c r="W364" i="19" a="1"/>
  <c r="N14" i="1" a="1"/>
  <c r="W242" i="19" a="1"/>
  <c r="W31" i="19" a="1"/>
  <c r="K326" i="13" a="1"/>
  <c r="W121" i="19" a="1"/>
  <c r="K326" i="12" a="1"/>
  <c r="K326" i="8" a="1"/>
  <c r="M25" i="1"/>
  <c r="K337" i="11" a="1"/>
  <c r="M18" i="1"/>
  <c r="W32" i="19" a="1"/>
  <c r="M22" i="1"/>
  <c r="D348" i="9" a="1"/>
  <c r="D348" i="2" a="1"/>
  <c r="W241" i="19" a="1"/>
  <c r="M20" i="1"/>
  <c r="O14" i="1" a="1"/>
  <c r="K326" i="2" a="1"/>
  <c r="W152" i="19" a="1"/>
  <c r="D348" i="11" a="1"/>
  <c r="W302" i="19" a="1"/>
  <c r="K337" i="2" a="1"/>
  <c r="O117" i="9" l="1"/>
  <c r="O282" i="2"/>
  <c r="O216" i="14"/>
  <c r="O249" i="6"/>
  <c r="O128" i="2"/>
  <c r="O271" i="9"/>
  <c r="O205" i="2"/>
  <c r="O260" i="15"/>
  <c r="O183" i="12"/>
  <c r="O172" i="6"/>
  <c r="O183" i="15"/>
  <c r="O216" i="11"/>
  <c r="O172" i="7"/>
  <c r="O95" i="6"/>
  <c r="O238" i="10"/>
  <c r="O315" i="16"/>
  <c r="O238" i="16"/>
  <c r="O106" i="15"/>
  <c r="O249" i="7"/>
  <c r="O150" i="13"/>
  <c r="O161" i="16"/>
  <c r="O161" i="10"/>
  <c r="O216" i="8"/>
  <c r="O139" i="11"/>
  <c r="O95" i="7"/>
  <c r="O304" i="13"/>
  <c r="O139" i="8"/>
  <c r="O84" i="10"/>
  <c r="O315" i="10"/>
  <c r="O293" i="14"/>
  <c r="O260" i="12"/>
  <c r="O293" i="11"/>
  <c r="O62" i="14"/>
  <c r="O84" i="16"/>
  <c r="O106" i="12"/>
  <c r="O18" i="7"/>
  <c r="O194" i="9"/>
  <c r="O337" i="15"/>
  <c r="O293" i="8"/>
  <c r="O227" i="13"/>
  <c r="O139" i="14"/>
  <c r="O51" i="2"/>
  <c r="W180" i="19"/>
  <c r="O271" i="15"/>
  <c r="O194" i="15"/>
  <c r="K350" i="14"/>
  <c r="K353" i="14" s="1"/>
  <c r="O117" i="15"/>
  <c r="O293" i="2"/>
  <c r="O216" i="2"/>
  <c r="O183" i="6"/>
  <c r="O271" i="12"/>
  <c r="O205" i="9"/>
  <c r="O150" i="8"/>
  <c r="O106" i="7"/>
  <c r="O95" i="16"/>
  <c r="O260" i="7"/>
  <c r="O227" i="14"/>
  <c r="O73" i="14"/>
  <c r="O106" i="6"/>
  <c r="O62" i="2"/>
  <c r="O238" i="13"/>
  <c r="O194" i="12"/>
  <c r="O150" i="11"/>
  <c r="O18" i="16"/>
  <c r="O249" i="10"/>
  <c r="O183" i="7"/>
  <c r="O139" i="2"/>
  <c r="O249" i="16"/>
  <c r="O304" i="14"/>
  <c r="O260" i="6"/>
  <c r="O161" i="13"/>
  <c r="O150" i="14"/>
  <c r="O84" i="13"/>
  <c r="O227" i="8"/>
  <c r="O326" i="16"/>
  <c r="O117" i="12"/>
  <c r="O95" i="10"/>
  <c r="O304" i="11"/>
  <c r="O304" i="8"/>
  <c r="O227" i="11"/>
  <c r="O172" i="10"/>
  <c r="O128" i="9"/>
  <c r="O172" i="16"/>
  <c r="O282" i="9"/>
  <c r="K326" i="2"/>
  <c r="W31" i="19"/>
  <c r="W241" i="19"/>
  <c r="O238" i="8"/>
  <c r="O205" i="12"/>
  <c r="O128" i="12"/>
  <c r="O95" i="13"/>
  <c r="O326" i="14"/>
  <c r="O260" i="10"/>
  <c r="O194" i="7"/>
  <c r="O161" i="2"/>
  <c r="O84" i="2"/>
  <c r="O249" i="13"/>
  <c r="O183" i="10"/>
  <c r="O117" i="7"/>
  <c r="O84" i="11"/>
  <c r="O194" i="16"/>
  <c r="O238" i="2"/>
  <c r="O161" i="11"/>
  <c r="O128" i="6"/>
  <c r="O84" i="8"/>
  <c r="O293" i="9"/>
  <c r="O282" i="6"/>
  <c r="O216" i="9"/>
  <c r="O293" i="15"/>
  <c r="O18" i="14"/>
  <c r="O282" i="12"/>
  <c r="O249" i="14"/>
  <c r="O172" i="13"/>
  <c r="O139" i="9"/>
  <c r="O95" i="14"/>
  <c r="O117" i="16"/>
  <c r="O271" i="7"/>
  <c r="O205" i="6"/>
  <c r="O161" i="8"/>
  <c r="O271" i="16"/>
  <c r="O40" i="16"/>
  <c r="O238" i="11"/>
  <c r="O348" i="16"/>
  <c r="O172" i="14"/>
  <c r="O106" i="10"/>
  <c r="O216" i="15"/>
  <c r="O260" i="8"/>
  <c r="O183" i="8"/>
  <c r="W242" i="19"/>
  <c r="W32" i="19"/>
  <c r="O73" i="15" s="1"/>
  <c r="K337" i="2"/>
  <c r="O29" i="14"/>
  <c r="O128" i="16"/>
  <c r="O260" i="11"/>
  <c r="O183" i="11"/>
  <c r="O139" i="7"/>
  <c r="O139" i="6"/>
  <c r="O106" i="8"/>
  <c r="O106" i="14"/>
  <c r="O150" i="15"/>
  <c r="O172" i="2"/>
  <c r="O227" i="15"/>
  <c r="O293" i="7"/>
  <c r="O260" i="14"/>
  <c r="O205" i="10"/>
  <c r="O150" i="12"/>
  <c r="O183" i="14"/>
  <c r="O128" i="10"/>
  <c r="O84" i="9"/>
  <c r="O18" i="2"/>
  <c r="O51" i="16"/>
  <c r="O304" i="12"/>
  <c r="O216" i="6"/>
  <c r="O282" i="16"/>
  <c r="O106" i="11"/>
  <c r="O205" i="16"/>
  <c r="O337" i="14"/>
  <c r="O293" i="6"/>
  <c r="O249" i="2"/>
  <c r="O227" i="12"/>
  <c r="O271" i="13"/>
  <c r="O238" i="9"/>
  <c r="O216" i="7"/>
  <c r="O194" i="13"/>
  <c r="O161" i="9"/>
  <c r="O304" i="15"/>
  <c r="O117" i="13"/>
  <c r="O95" i="2"/>
  <c r="O315" i="9"/>
  <c r="O293" i="16"/>
  <c r="O326" i="9"/>
  <c r="O315" i="15"/>
  <c r="O315" i="12"/>
  <c r="O304" i="7"/>
  <c r="O304" i="6"/>
  <c r="O293" i="10"/>
  <c r="O249" i="9"/>
  <c r="O282" i="13"/>
  <c r="O271" i="11"/>
  <c r="O271" i="8"/>
  <c r="O260" i="2"/>
  <c r="O227" i="6"/>
  <c r="O238" i="15"/>
  <c r="O238" i="12"/>
  <c r="O227" i="7"/>
  <c r="O150" i="7"/>
  <c r="O205" i="13"/>
  <c r="O216" i="10"/>
  <c r="O216" i="16"/>
  <c r="O194" i="11"/>
  <c r="O194" i="8"/>
  <c r="O172" i="9"/>
  <c r="O183" i="2"/>
  <c r="O161" i="15"/>
  <c r="O161" i="12"/>
  <c r="O150" i="6"/>
  <c r="O117" i="11"/>
  <c r="O139" i="10"/>
  <c r="O139" i="16"/>
  <c r="O128" i="13"/>
  <c r="O117" i="8"/>
  <c r="O95" i="9"/>
  <c r="O106" i="2"/>
  <c r="O271" i="14"/>
  <c r="O84" i="12"/>
  <c r="O84" i="15"/>
  <c r="O62" i="16"/>
  <c r="O29" i="2"/>
  <c r="O194" i="14"/>
  <c r="O348" i="14"/>
  <c r="O117" i="14"/>
  <c r="O40" i="14"/>
  <c r="K326" i="10"/>
  <c r="K326" i="11"/>
  <c r="K326" i="7"/>
  <c r="K326" i="13"/>
  <c r="W211" i="19"/>
  <c r="O315" i="8" s="1"/>
  <c r="W121" i="19"/>
  <c r="O315" i="2" s="1"/>
  <c r="W152" i="19"/>
  <c r="O73" i="7" s="1"/>
  <c r="W302" i="19"/>
  <c r="W364" i="19"/>
  <c r="O315" i="13" s="1"/>
  <c r="K326" i="12"/>
  <c r="K326" i="8"/>
  <c r="V337" i="2"/>
  <c r="K350" i="6"/>
  <c r="N14" i="1"/>
  <c r="O14" i="1"/>
  <c r="F351" i="14"/>
  <c r="K337" i="10"/>
  <c r="K337" i="11"/>
  <c r="D348" i="9"/>
  <c r="F350" i="9" s="1" a="1"/>
  <c r="F350" i="9" s="1"/>
  <c r="D348" i="12"/>
  <c r="V348" i="12" s="1"/>
  <c r="D348" i="2"/>
  <c r="F352" i="2" s="1" a="1"/>
  <c r="F352" i="2" s="1"/>
  <c r="D348" i="7"/>
  <c r="F352" i="7" s="1" a="1"/>
  <c r="F352" i="7" s="1"/>
  <c r="D348" i="11"/>
  <c r="V337" i="11"/>
  <c r="V337" i="10"/>
  <c r="F353" i="15"/>
  <c r="F350" i="8" a="1"/>
  <c r="F350" i="8" s="1"/>
  <c r="F352" i="8" a="1"/>
  <c r="F352" i="8" s="1"/>
  <c r="F350" i="6" a="1"/>
  <c r="F350" i="6" s="1"/>
  <c r="F352" i="6" a="1"/>
  <c r="F352" i="6" s="1"/>
  <c r="F350" i="13" a="1"/>
  <c r="F350" i="13" s="1"/>
  <c r="F352" i="13" a="1"/>
  <c r="F352" i="13" s="1"/>
  <c r="F350" i="10" a="1"/>
  <c r="F350" i="10" s="1"/>
  <c r="F352" i="10" a="1"/>
  <c r="F352" i="10" s="1"/>
  <c r="L227" i="14"/>
  <c r="X238" i="14"/>
  <c r="L161" i="16"/>
  <c r="X172" i="16"/>
  <c r="V348" i="13"/>
  <c r="V348" i="6"/>
  <c r="V348" i="10"/>
  <c r="V348" i="8"/>
  <c r="K337" i="12" a="1"/>
  <c r="K337" i="7" a="1"/>
  <c r="M21" i="1"/>
  <c r="W273" i="19" a="1"/>
  <c r="T14" i="1" a="1"/>
  <c r="M17" i="1"/>
  <c r="K337" i="8" a="1"/>
  <c r="N18" i="1" a="1"/>
  <c r="W304" i="19" a="1"/>
  <c r="N25" i="1" a="1"/>
  <c r="F353" i="16" a="1"/>
  <c r="O18" i="1" a="1"/>
  <c r="W122" i="19" a="1"/>
  <c r="K337" i="9" a="1"/>
  <c r="W334" i="19" a="1"/>
  <c r="O25" i="1" a="1"/>
  <c r="M19" i="1"/>
  <c r="O20" i="1" a="1"/>
  <c r="W181" i="19" a="1"/>
  <c r="M23" i="1"/>
  <c r="K337" i="13" a="1"/>
  <c r="O19" i="1" a="1"/>
  <c r="M24" i="1"/>
  <c r="W303" i="19" a="1"/>
  <c r="W123" i="19" a="1"/>
  <c r="O22" i="1" a="1"/>
  <c r="N20" i="1" a="1"/>
  <c r="O17" i="1" a="1"/>
  <c r="F351" i="15" a="1"/>
  <c r="W365" i="19" a="1"/>
  <c r="W212" i="19" a="1"/>
  <c r="T18" i="1" a="1"/>
  <c r="N22" i="1" a="1"/>
  <c r="W274" i="19" a="1"/>
  <c r="N21" i="1" a="1"/>
  <c r="K352" i="15" a="1"/>
  <c r="K348" i="11" a="1"/>
  <c r="O29" i="15" l="1"/>
  <c r="O315" i="11"/>
  <c r="T14" i="1"/>
  <c r="O40" i="15"/>
  <c r="O29" i="7"/>
  <c r="K337" i="8"/>
  <c r="K350" i="8" s="1"/>
  <c r="W122" i="19"/>
  <c r="O326" i="13"/>
  <c r="O40" i="7"/>
  <c r="O62" i="15"/>
  <c r="O326" i="2"/>
  <c r="W123" i="19"/>
  <c r="K348" i="11"/>
  <c r="K350" i="11" s="1"/>
  <c r="O62" i="7"/>
  <c r="O337" i="2"/>
  <c r="W303" i="19"/>
  <c r="W273" i="19"/>
  <c r="W181" i="19"/>
  <c r="K337" i="12"/>
  <c r="W365" i="19"/>
  <c r="W304" i="19"/>
  <c r="W334" i="19"/>
  <c r="W274" i="19"/>
  <c r="O73" i="11" s="1"/>
  <c r="W212" i="19"/>
  <c r="K337" i="9"/>
  <c r="K350" i="10"/>
  <c r="K337" i="13"/>
  <c r="K337" i="7"/>
  <c r="F350" i="7" a="1"/>
  <c r="F350" i="7" s="1"/>
  <c r="V348" i="7"/>
  <c r="F350" i="12" a="1"/>
  <c r="F350" i="12" s="1"/>
  <c r="F352" i="12" a="1"/>
  <c r="F352" i="12" s="1"/>
  <c r="T18" i="1"/>
  <c r="F351" i="15"/>
  <c r="F350" i="2" a="1"/>
  <c r="F350" i="2" s="1"/>
  <c r="V348" i="11"/>
  <c r="V348" i="2"/>
  <c r="F350" i="11" a="1"/>
  <c r="F350" i="11" s="1"/>
  <c r="F352" i="11" a="1"/>
  <c r="F352" i="11" s="1"/>
  <c r="F352" i="9" a="1"/>
  <c r="F352" i="9" s="1"/>
  <c r="V348" i="9"/>
  <c r="F353" i="16"/>
  <c r="K352" i="15"/>
  <c r="K353" i="15" s="1"/>
  <c r="O20" i="1"/>
  <c r="N25" i="1"/>
  <c r="N20" i="1"/>
  <c r="O17" i="1"/>
  <c r="O25" i="1"/>
  <c r="O18" i="1"/>
  <c r="O19" i="1"/>
  <c r="O22" i="1"/>
  <c r="N21" i="1"/>
  <c r="N22" i="1"/>
  <c r="N18" i="1"/>
  <c r="L238" i="14"/>
  <c r="X249" i="14"/>
  <c r="L172" i="16"/>
  <c r="X183" i="16"/>
  <c r="M26" i="1"/>
  <c r="K348" i="9" a="1"/>
  <c r="K348" i="12" a="1"/>
  <c r="W305" i="19" a="1"/>
  <c r="O24" i="1" a="1"/>
  <c r="N23" i="1" a="1"/>
  <c r="K348" i="7" a="1"/>
  <c r="O21" i="1" a="1"/>
  <c r="W366" i="19" a="1"/>
  <c r="K352" i="16" a="1"/>
  <c r="F353" i="2" a="1"/>
  <c r="W243" i="19" a="1"/>
  <c r="N19" i="1" a="1"/>
  <c r="K348" i="2" a="1"/>
  <c r="O23" i="1" a="1"/>
  <c r="T23" i="1" a="1"/>
  <c r="F351" i="16" a="1"/>
  <c r="W335" i="19" a="1"/>
  <c r="N17" i="1" a="1"/>
  <c r="N24" i="1" a="1"/>
  <c r="T20" i="1" a="1"/>
  <c r="W213" i="19" a="1"/>
  <c r="W182" i="19" a="1"/>
  <c r="T22" i="1" a="1"/>
  <c r="O62" i="11" l="1"/>
  <c r="O51" i="9"/>
  <c r="O40" i="12"/>
  <c r="O337" i="10"/>
  <c r="O326" i="10"/>
  <c r="W213" i="19"/>
  <c r="O40" i="9" s="1"/>
  <c r="O51" i="12"/>
  <c r="O62" i="9"/>
  <c r="W305" i="19"/>
  <c r="O73" i="12" s="1"/>
  <c r="O29" i="11"/>
  <c r="O337" i="11"/>
  <c r="O40" i="11"/>
  <c r="O18" i="9"/>
  <c r="W335" i="19"/>
  <c r="O337" i="12" s="1"/>
  <c r="W243" i="19"/>
  <c r="W182" i="19"/>
  <c r="W366" i="19"/>
  <c r="O326" i="7" s="1"/>
  <c r="K350" i="13"/>
  <c r="K348" i="2"/>
  <c r="T22" i="1"/>
  <c r="K348" i="12"/>
  <c r="K348" i="9"/>
  <c r="T20" i="1"/>
  <c r="K348" i="7"/>
  <c r="N19" i="1"/>
  <c r="N24" i="1"/>
  <c r="O24" i="1"/>
  <c r="N17" i="1"/>
  <c r="F351" i="16"/>
  <c r="F351" i="2" s="1"/>
  <c r="T23" i="1"/>
  <c r="O21" i="1"/>
  <c r="O23" i="1"/>
  <c r="N23" i="1"/>
  <c r="F353" i="2"/>
  <c r="K352" i="16"/>
  <c r="K353" i="16" s="1"/>
  <c r="L183" i="16"/>
  <c r="X194" i="16"/>
  <c r="L249" i="14"/>
  <c r="X260" i="14"/>
  <c r="T25" i="1" a="1"/>
  <c r="W183" i="19" a="1"/>
  <c r="W244" i="19" a="1"/>
  <c r="F351" i="6" a="1"/>
  <c r="F353" i="6" a="1"/>
  <c r="W336" i="19" a="1"/>
  <c r="K352" i="2" a="1"/>
  <c r="W124" i="19" a="1"/>
  <c r="O29" i="12" l="1"/>
  <c r="O29" i="6"/>
  <c r="O18" i="10"/>
  <c r="O29" i="10"/>
  <c r="O348" i="11"/>
  <c r="O337" i="8"/>
  <c r="W183" i="19"/>
  <c r="O62" i="8" s="1"/>
  <c r="W124" i="19"/>
  <c r="W244" i="19"/>
  <c r="O62" i="10" s="1"/>
  <c r="W336" i="19"/>
  <c r="O73" i="13" s="1"/>
  <c r="K350" i="2"/>
  <c r="T25" i="1"/>
  <c r="K350" i="12"/>
  <c r="K350" i="9"/>
  <c r="K350" i="7"/>
  <c r="N26" i="1"/>
  <c r="O26" i="1"/>
  <c r="F351" i="6"/>
  <c r="F353" i="6"/>
  <c r="K352" i="2"/>
  <c r="L260" i="14"/>
  <c r="X271" i="14"/>
  <c r="L194" i="16"/>
  <c r="X205" i="16"/>
  <c r="T24" i="1" a="1"/>
  <c r="T17" i="1" a="1"/>
  <c r="T19" i="1" a="1"/>
  <c r="F351" i="7" a="1"/>
  <c r="T21" i="1" a="1"/>
  <c r="F353" i="7" a="1"/>
  <c r="O348" i="9" l="1"/>
  <c r="O51" i="6"/>
  <c r="O18" i="6"/>
  <c r="O348" i="12"/>
  <c r="O337" i="7"/>
  <c r="O348" i="7"/>
  <c r="O73" i="8"/>
  <c r="O51" i="13"/>
  <c r="O18" i="13"/>
  <c r="O51" i="10"/>
  <c r="O73" i="6"/>
  <c r="O62" i="6"/>
  <c r="O40" i="8"/>
  <c r="O29" i="8"/>
  <c r="O40" i="13"/>
  <c r="K353" i="2"/>
  <c r="T17" i="1"/>
  <c r="T24" i="1"/>
  <c r="T21" i="1"/>
  <c r="T19" i="1"/>
  <c r="F351" i="7"/>
  <c r="F353" i="7"/>
  <c r="L205" i="16"/>
  <c r="X216" i="16"/>
  <c r="L271" i="14"/>
  <c r="X282" i="14"/>
  <c r="F353" i="8" a="1"/>
  <c r="F351" i="8" a="1"/>
  <c r="K352" i="6" a="1"/>
  <c r="K352" i="6" l="1"/>
  <c r="K353" i="6" s="1"/>
  <c r="T26" i="1"/>
  <c r="T32" i="1" s="1"/>
  <c r="F351" i="8"/>
  <c r="F353" i="8"/>
  <c r="L282" i="14"/>
  <c r="X293" i="14"/>
  <c r="L216" i="16"/>
  <c r="X227" i="16"/>
  <c r="F353" i="9" a="1"/>
  <c r="K352" i="7" a="1"/>
  <c r="F351" i="9" a="1"/>
  <c r="K352" i="7" l="1"/>
  <c r="K353" i="7" s="1"/>
  <c r="T29" i="1"/>
  <c r="T31" i="1"/>
  <c r="F351" i="9"/>
  <c r="F353" i="9"/>
  <c r="L227" i="16"/>
  <c r="X238" i="16"/>
  <c r="L293" i="14"/>
  <c r="X304" i="14"/>
  <c r="F351" i="10" a="1"/>
  <c r="K352" i="8" a="1"/>
  <c r="F353" i="10" a="1"/>
  <c r="K352" i="8" l="1"/>
  <c r="K353" i="8" s="1"/>
  <c r="F351" i="10"/>
  <c r="F351" i="11" s="1"/>
  <c r="F353" i="10"/>
  <c r="L304" i="14"/>
  <c r="X315" i="14"/>
  <c r="L238" i="16"/>
  <c r="X249" i="16"/>
  <c r="F351" i="12" a="1"/>
  <c r="K352" i="9" a="1"/>
  <c r="F353" i="11" a="1"/>
  <c r="K352" i="9" l="1"/>
  <c r="K353" i="9" s="1"/>
  <c r="F351" i="12"/>
  <c r="F353" i="11"/>
  <c r="L249" i="16"/>
  <c r="X260" i="16"/>
  <c r="L315" i="14"/>
  <c r="X326" i="14"/>
  <c r="K352" i="10" a="1"/>
  <c r="F351" i="13" a="1"/>
  <c r="F353" i="12" a="1"/>
  <c r="K352" i="10" l="1"/>
  <c r="K353" i="10" s="1"/>
  <c r="F351" i="13"/>
  <c r="F353" i="12"/>
  <c r="L326" i="14"/>
  <c r="X337" i="14"/>
  <c r="L260" i="16"/>
  <c r="X271" i="16"/>
  <c r="K352" i="11" a="1"/>
  <c r="F353" i="13" a="1"/>
  <c r="K352" i="11" l="1"/>
  <c r="K353" i="11" s="1"/>
  <c r="F353" i="13"/>
  <c r="L271" i="16"/>
  <c r="X282" i="16"/>
  <c r="L337" i="14"/>
  <c r="X348" i="14"/>
  <c r="X293" i="2"/>
  <c r="X7" i="15" a="1"/>
  <c r="K352" i="12" a="1"/>
  <c r="K352" i="12" l="1"/>
  <c r="K353" i="12" s="1"/>
  <c r="X7" i="15"/>
  <c r="X18" i="15" s="1"/>
  <c r="L348" i="14"/>
  <c r="L282" i="16"/>
  <c r="X293" i="16"/>
  <c r="L293" i="2"/>
  <c r="X304" i="2"/>
  <c r="K352" i="13" a="1"/>
  <c r="K352" i="13" l="1"/>
  <c r="L18" i="15"/>
  <c r="X29" i="15"/>
  <c r="L293" i="16"/>
  <c r="X304" i="16"/>
  <c r="L304" i="2"/>
  <c r="X315" i="2"/>
  <c r="L29" i="15" l="1"/>
  <c r="X40" i="15"/>
  <c r="L304" i="16"/>
  <c r="X315" i="16"/>
  <c r="L315" i="2"/>
  <c r="X326" i="2"/>
  <c r="L40" i="15" l="1"/>
  <c r="X51" i="15"/>
  <c r="L315" i="16"/>
  <c r="X326" i="16"/>
  <c r="L326" i="2"/>
  <c r="X337" i="2"/>
  <c r="X62" i="15" l="1"/>
  <c r="L51" i="15"/>
  <c r="L326" i="16"/>
  <c r="X337" i="16"/>
  <c r="L337" i="2"/>
  <c r="X348" i="2"/>
  <c r="X7" i="6" a="1"/>
  <c r="X7" i="6" l="1"/>
  <c r="X18" i="6" s="1"/>
  <c r="L337" i="16"/>
  <c r="X348" i="16"/>
  <c r="L62" i="15"/>
  <c r="X73" i="15"/>
  <c r="L348" i="2"/>
  <c r="X7" i="2" a="1"/>
  <c r="X7" i="2" l="1"/>
  <c r="X18" i="2" s="1"/>
  <c r="L348" i="16"/>
  <c r="X84" i="15"/>
  <c r="L73" i="15"/>
  <c r="L18" i="6"/>
  <c r="X29" i="6"/>
  <c r="L84" i="15" l="1"/>
  <c r="X95" i="15"/>
  <c r="L18" i="2"/>
  <c r="X29" i="2"/>
  <c r="L29" i="6"/>
  <c r="X40" i="6"/>
  <c r="L29" i="2" l="1"/>
  <c r="X40" i="2"/>
  <c r="L95" i="15"/>
  <c r="X106" i="15"/>
  <c r="L40" i="6"/>
  <c r="X51" i="6"/>
  <c r="L106" i="15" l="1"/>
  <c r="X117" i="15"/>
  <c r="X51" i="2"/>
  <c r="L40" i="2"/>
  <c r="X62" i="6"/>
  <c r="L51" i="6"/>
  <c r="L51" i="2" l="1"/>
  <c r="X62" i="2"/>
  <c r="L117" i="15"/>
  <c r="X128" i="15"/>
  <c r="L62" i="6"/>
  <c r="X73" i="6"/>
  <c r="X139" i="15" l="1"/>
  <c r="L128" i="15"/>
  <c r="X73" i="2"/>
  <c r="L62" i="2"/>
  <c r="L73" i="6"/>
  <c r="X84" i="6"/>
  <c r="L139" i="15" l="1"/>
  <c r="X150" i="15"/>
  <c r="L73" i="2"/>
  <c r="X84" i="2"/>
  <c r="L84" i="6"/>
  <c r="X95" i="6"/>
  <c r="L150" i="15" l="1"/>
  <c r="X161" i="15"/>
  <c r="L84" i="2"/>
  <c r="X95" i="2"/>
  <c r="L95" i="6"/>
  <c r="X106" i="6"/>
  <c r="L95" i="2" l="1"/>
  <c r="X106" i="2"/>
  <c r="X172" i="15"/>
  <c r="L161" i="15"/>
  <c r="L106" i="6"/>
  <c r="X117" i="6"/>
  <c r="X304" i="8"/>
  <c r="L172" i="15" l="1"/>
  <c r="X183" i="15"/>
  <c r="X117" i="2"/>
  <c r="L106" i="2"/>
  <c r="X128" i="6"/>
  <c r="L117" i="6"/>
  <c r="L304" i="8"/>
  <c r="X315" i="8"/>
  <c r="L117" i="2" l="1"/>
  <c r="X128" i="2"/>
  <c r="L183" i="15"/>
  <c r="X194" i="15"/>
  <c r="X139" i="6"/>
  <c r="L128" i="6"/>
  <c r="L315" i="8"/>
  <c r="X326" i="8"/>
  <c r="L194" i="15" l="1"/>
  <c r="X205" i="15"/>
  <c r="L128" i="2"/>
  <c r="X139" i="2"/>
  <c r="X337" i="7"/>
  <c r="L139" i="6"/>
  <c r="X150" i="6"/>
  <c r="L326" i="8"/>
  <c r="X337" i="8"/>
  <c r="L139" i="2" l="1"/>
  <c r="X150" i="2"/>
  <c r="L205" i="15"/>
  <c r="X216" i="15"/>
  <c r="L150" i="6"/>
  <c r="X161" i="6"/>
  <c r="L337" i="7"/>
  <c r="X348" i="7"/>
  <c r="L337" i="8"/>
  <c r="X348" i="8"/>
  <c r="X348" i="12"/>
  <c r="X7" i="7" a="1"/>
  <c r="X7" i="9" a="1"/>
  <c r="X7" i="13" a="1"/>
  <c r="X7" i="8" a="1"/>
  <c r="X7" i="11" a="1"/>
  <c r="X7" i="12" a="1"/>
  <c r="X7" i="10" a="1"/>
  <c r="L216" i="15" l="1"/>
  <c r="X227" i="15"/>
  <c r="X161" i="2"/>
  <c r="L150" i="2"/>
  <c r="L161" i="6"/>
  <c r="X172" i="6"/>
  <c r="X7" i="10"/>
  <c r="X18" i="10" s="1"/>
  <c r="X7" i="11"/>
  <c r="X18" i="11" s="1"/>
  <c r="X7" i="12"/>
  <c r="X18" i="12" s="1"/>
  <c r="X7" i="7"/>
  <c r="X18" i="7" s="1"/>
  <c r="X7" i="8"/>
  <c r="X18" i="8" s="1"/>
  <c r="X7" i="9"/>
  <c r="X18" i="9" s="1"/>
  <c r="X7" i="13"/>
  <c r="X18" i="13" s="1"/>
  <c r="L348" i="7"/>
  <c r="L348" i="8"/>
  <c r="L348" i="12"/>
  <c r="L161" i="2" l="1"/>
  <c r="X172" i="2"/>
  <c r="L227" i="15"/>
  <c r="X238" i="15"/>
  <c r="L172" i="6"/>
  <c r="X183" i="6"/>
  <c r="L18" i="7"/>
  <c r="X29" i="7"/>
  <c r="L18" i="12"/>
  <c r="X29" i="12"/>
  <c r="X29" i="8"/>
  <c r="L18" i="8"/>
  <c r="L18" i="10"/>
  <c r="X29" i="10"/>
  <c r="X29" i="13"/>
  <c r="L18" i="13"/>
  <c r="X29" i="11"/>
  <c r="L18" i="11"/>
  <c r="L18" i="9"/>
  <c r="X29" i="9"/>
  <c r="X249" i="15" l="1"/>
  <c r="L238" i="15"/>
  <c r="L172" i="2"/>
  <c r="X183" i="2"/>
  <c r="L183" i="6"/>
  <c r="X194" i="6"/>
  <c r="L29" i="9"/>
  <c r="X40" i="9"/>
  <c r="X40" i="7"/>
  <c r="L29" i="7"/>
  <c r="L29" i="12"/>
  <c r="X40" i="12"/>
  <c r="L29" i="8"/>
  <c r="X40" i="8"/>
  <c r="X40" i="11"/>
  <c r="L29" i="11"/>
  <c r="L29" i="13"/>
  <c r="X40" i="13"/>
  <c r="L29" i="10"/>
  <c r="X40" i="10"/>
  <c r="L183" i="2" l="1"/>
  <c r="X194" i="2"/>
  <c r="L249" i="15"/>
  <c r="X260" i="15"/>
  <c r="L40" i="8"/>
  <c r="X51" i="8"/>
  <c r="X205" i="6"/>
  <c r="L194" i="6"/>
  <c r="X51" i="7"/>
  <c r="L40" i="7"/>
  <c r="L40" i="12"/>
  <c r="X51" i="12"/>
  <c r="L40" i="9"/>
  <c r="X51" i="9"/>
  <c r="L40" i="11"/>
  <c r="X51" i="11"/>
  <c r="L40" i="13"/>
  <c r="X51" i="13"/>
  <c r="X51" i="10"/>
  <c r="L40" i="10"/>
  <c r="L260" i="15" l="1"/>
  <c r="X271" i="15"/>
  <c r="X205" i="2"/>
  <c r="L194" i="2"/>
  <c r="L51" i="8"/>
  <c r="X62" i="8"/>
  <c r="L205" i="6"/>
  <c r="X216" i="6"/>
  <c r="X62" i="12"/>
  <c r="L51" i="12"/>
  <c r="L51" i="11"/>
  <c r="X62" i="11"/>
  <c r="X62" i="9"/>
  <c r="L51" i="9"/>
  <c r="L51" i="7"/>
  <c r="X62" i="7"/>
  <c r="X62" i="10"/>
  <c r="L51" i="10"/>
  <c r="X62" i="13"/>
  <c r="L51" i="13"/>
  <c r="L271" i="15" l="1"/>
  <c r="X282" i="15"/>
  <c r="L205" i="2"/>
  <c r="X216" i="2"/>
  <c r="L216" i="6"/>
  <c r="X227" i="6"/>
  <c r="L62" i="8"/>
  <c r="X73" i="8"/>
  <c r="L62" i="9"/>
  <c r="X73" i="9"/>
  <c r="L62" i="7"/>
  <c r="X73" i="7"/>
  <c r="L62" i="13"/>
  <c r="X73" i="13"/>
  <c r="X73" i="12"/>
  <c r="L62" i="12"/>
  <c r="X73" i="11"/>
  <c r="L62" i="11"/>
  <c r="L62" i="10"/>
  <c r="X73" i="10"/>
  <c r="L216" i="2" l="1"/>
  <c r="X227" i="2"/>
  <c r="X293" i="15"/>
  <c r="L282" i="15"/>
  <c r="X238" i="6"/>
  <c r="L227" i="6"/>
  <c r="L73" i="7"/>
  <c r="X84" i="7"/>
  <c r="X84" i="8"/>
  <c r="L73" i="8"/>
  <c r="L73" i="11"/>
  <c r="X84" i="11"/>
  <c r="L73" i="10"/>
  <c r="X84" i="10"/>
  <c r="L73" i="12"/>
  <c r="X84" i="12"/>
  <c r="X84" i="13"/>
  <c r="L73" i="13"/>
  <c r="X84" i="9"/>
  <c r="L73" i="9"/>
  <c r="L293" i="15" l="1"/>
  <c r="X304" i="15"/>
  <c r="L227" i="2"/>
  <c r="X238" i="2"/>
  <c r="L238" i="6"/>
  <c r="X249" i="6"/>
  <c r="L84" i="12"/>
  <c r="X95" i="12"/>
  <c r="L84" i="7"/>
  <c r="X95" i="7"/>
  <c r="L84" i="8"/>
  <c r="X95" i="8"/>
  <c r="L84" i="9"/>
  <c r="X95" i="9"/>
  <c r="L84" i="10"/>
  <c r="X95" i="10"/>
  <c r="L84" i="13"/>
  <c r="X95" i="13"/>
  <c r="L84" i="11"/>
  <c r="X95" i="11"/>
  <c r="L238" i="2" l="1"/>
  <c r="X249" i="2"/>
  <c r="L304" i="15"/>
  <c r="X315" i="15"/>
  <c r="X260" i="6"/>
  <c r="L249" i="6"/>
  <c r="L95" i="8"/>
  <c r="X106" i="8"/>
  <c r="L95" i="12"/>
  <c r="X106" i="12"/>
  <c r="L95" i="9"/>
  <c r="X106" i="9"/>
  <c r="L95" i="7"/>
  <c r="X106" i="7"/>
  <c r="X106" i="10"/>
  <c r="L95" i="10"/>
  <c r="L95" i="11"/>
  <c r="X106" i="11"/>
  <c r="X106" i="13"/>
  <c r="L95" i="13"/>
  <c r="X326" i="15" l="1"/>
  <c r="L315" i="15"/>
  <c r="L249" i="2"/>
  <c r="X260" i="2"/>
  <c r="L106" i="8"/>
  <c r="X117" i="8"/>
  <c r="L260" i="6"/>
  <c r="X271" i="6"/>
  <c r="X117" i="7"/>
  <c r="L106" i="7"/>
  <c r="L106" i="12"/>
  <c r="X117" i="12"/>
  <c r="L106" i="9"/>
  <c r="X117" i="9"/>
  <c r="X117" i="11"/>
  <c r="L106" i="11"/>
  <c r="L106" i="13"/>
  <c r="X117" i="13"/>
  <c r="L106" i="10"/>
  <c r="X117" i="10"/>
  <c r="L260" i="2" l="1"/>
  <c r="X271" i="2"/>
  <c r="X337" i="15"/>
  <c r="L326" i="15"/>
  <c r="L271" i="6"/>
  <c r="X282" i="6"/>
  <c r="X128" i="8"/>
  <c r="L117" i="8"/>
  <c r="X128" i="12"/>
  <c r="L117" i="12"/>
  <c r="L117" i="11"/>
  <c r="X128" i="11"/>
  <c r="L117" i="9"/>
  <c r="X128" i="9"/>
  <c r="L117" i="7"/>
  <c r="X128" i="7"/>
  <c r="L117" i="13"/>
  <c r="X128" i="13"/>
  <c r="L117" i="10"/>
  <c r="X128" i="10"/>
  <c r="L337" i="15" l="1"/>
  <c r="X348" i="15"/>
  <c r="L348" i="15" s="1"/>
  <c r="L271" i="2"/>
  <c r="X282" i="2"/>
  <c r="L282" i="2" s="1"/>
  <c r="L282" i="6"/>
  <c r="X293" i="6"/>
  <c r="L128" i="8"/>
  <c r="X139" i="8"/>
  <c r="L128" i="9"/>
  <c r="X139" i="9"/>
  <c r="L128" i="12"/>
  <c r="X139" i="12"/>
  <c r="L128" i="7"/>
  <c r="X139" i="7"/>
  <c r="X139" i="11"/>
  <c r="L128" i="11"/>
  <c r="L128" i="13"/>
  <c r="X139" i="13"/>
  <c r="X139" i="10"/>
  <c r="L128" i="10"/>
  <c r="L293" i="6" l="1"/>
  <c r="X304" i="6"/>
  <c r="L139" i="8"/>
  <c r="X150" i="8"/>
  <c r="L139" i="7"/>
  <c r="X150" i="7"/>
  <c r="L139" i="13"/>
  <c r="X150" i="13"/>
  <c r="L139" i="9"/>
  <c r="X150" i="9"/>
  <c r="L139" i="12"/>
  <c r="X150" i="12"/>
  <c r="L139" i="10"/>
  <c r="X150" i="10"/>
  <c r="L139" i="11"/>
  <c r="X150" i="11"/>
  <c r="L304" i="6" l="1"/>
  <c r="X315" i="6"/>
  <c r="X161" i="7"/>
  <c r="L150" i="7"/>
  <c r="L150" i="12"/>
  <c r="X161" i="12"/>
  <c r="L150" i="8"/>
  <c r="X161" i="8"/>
  <c r="L150" i="10"/>
  <c r="X161" i="10"/>
  <c r="X161" i="9"/>
  <c r="L150" i="9"/>
  <c r="L150" i="11"/>
  <c r="X161" i="11"/>
  <c r="X161" i="13"/>
  <c r="L150" i="13"/>
  <c r="L161" i="8" l="1"/>
  <c r="X172" i="8"/>
  <c r="L315" i="6"/>
  <c r="X326" i="6"/>
  <c r="L161" i="12"/>
  <c r="X172" i="12"/>
  <c r="L161" i="9"/>
  <c r="X172" i="9"/>
  <c r="X172" i="7"/>
  <c r="L161" i="7"/>
  <c r="X172" i="13"/>
  <c r="L161" i="13"/>
  <c r="L161" i="11"/>
  <c r="X172" i="11"/>
  <c r="X172" i="10"/>
  <c r="L161" i="10"/>
  <c r="L326" i="6" l="1"/>
  <c r="X337" i="6"/>
  <c r="L172" i="8"/>
  <c r="X183" i="8"/>
  <c r="L172" i="9"/>
  <c r="X183" i="9"/>
  <c r="X183" i="7"/>
  <c r="L172" i="7"/>
  <c r="L172" i="12"/>
  <c r="X183" i="12"/>
  <c r="L172" i="13"/>
  <c r="X183" i="13"/>
  <c r="L172" i="11"/>
  <c r="X183" i="11"/>
  <c r="L172" i="10"/>
  <c r="X183" i="10"/>
  <c r="X194" i="8" l="1"/>
  <c r="L183" i="8"/>
  <c r="L337" i="6"/>
  <c r="X348" i="6"/>
  <c r="L348" i="6" s="1"/>
  <c r="L183" i="7"/>
  <c r="X194" i="7"/>
  <c r="L183" i="9"/>
  <c r="X194" i="9"/>
  <c r="X194" i="12"/>
  <c r="L183" i="12"/>
  <c r="L183" i="11"/>
  <c r="X194" i="11"/>
  <c r="L183" i="13"/>
  <c r="X194" i="13"/>
  <c r="L183" i="10"/>
  <c r="X194" i="10"/>
  <c r="L194" i="7" l="1"/>
  <c r="X205" i="7"/>
  <c r="L194" i="8"/>
  <c r="X205" i="8"/>
  <c r="L194" i="11"/>
  <c r="X205" i="11"/>
  <c r="L194" i="9"/>
  <c r="X205" i="9"/>
  <c r="X205" i="12"/>
  <c r="L194" i="12"/>
  <c r="L194" i="13"/>
  <c r="X205" i="13"/>
  <c r="X205" i="10"/>
  <c r="L194" i="10"/>
  <c r="X216" i="8" l="1"/>
  <c r="L205" i="8"/>
  <c r="L205" i="7"/>
  <c r="X216" i="7"/>
  <c r="L205" i="12"/>
  <c r="X216" i="12"/>
  <c r="X216" i="11"/>
  <c r="L205" i="11"/>
  <c r="L205" i="13"/>
  <c r="X216" i="13"/>
  <c r="X216" i="9"/>
  <c r="L205" i="9"/>
  <c r="L205" i="10"/>
  <c r="X216" i="10"/>
  <c r="X227" i="12" l="1"/>
  <c r="L216" i="12"/>
  <c r="L216" i="7"/>
  <c r="X227" i="7"/>
  <c r="L216" i="9"/>
  <c r="X227" i="9"/>
  <c r="L216" i="8"/>
  <c r="X227" i="8"/>
  <c r="X227" i="10"/>
  <c r="L216" i="10"/>
  <c r="L216" i="13"/>
  <c r="X227" i="13"/>
  <c r="L216" i="11"/>
  <c r="X227" i="11"/>
  <c r="L227" i="8" l="1"/>
  <c r="X238" i="8"/>
  <c r="L227" i="9"/>
  <c r="X238" i="9"/>
  <c r="L227" i="7"/>
  <c r="X238" i="7"/>
  <c r="L227" i="12"/>
  <c r="X238" i="12"/>
  <c r="L227" i="13"/>
  <c r="X238" i="13"/>
  <c r="L227" i="11"/>
  <c r="X238" i="11"/>
  <c r="L227" i="10"/>
  <c r="X238" i="10"/>
  <c r="L238" i="8" l="1"/>
  <c r="X249" i="8"/>
  <c r="L238" i="12"/>
  <c r="X249" i="12"/>
  <c r="X249" i="7"/>
  <c r="L238" i="7"/>
  <c r="L238" i="11"/>
  <c r="X249" i="11"/>
  <c r="X249" i="9"/>
  <c r="L238" i="9"/>
  <c r="L238" i="10"/>
  <c r="X249" i="10"/>
  <c r="L238" i="13"/>
  <c r="X249" i="13"/>
  <c r="L249" i="8" l="1"/>
  <c r="X260" i="8"/>
  <c r="L249" i="9"/>
  <c r="X260" i="9"/>
  <c r="L249" i="11"/>
  <c r="X260" i="11"/>
  <c r="L249" i="13"/>
  <c r="X260" i="13"/>
  <c r="X260" i="7"/>
  <c r="L249" i="7"/>
  <c r="X260" i="12"/>
  <c r="L249" i="12"/>
  <c r="L249" i="10"/>
  <c r="X260" i="10"/>
  <c r="L260" i="7" l="1"/>
  <c r="X271" i="7"/>
  <c r="L260" i="8"/>
  <c r="X271" i="8"/>
  <c r="L260" i="10"/>
  <c r="X271" i="10"/>
  <c r="L260" i="13"/>
  <c r="X271" i="13"/>
  <c r="L260" i="9"/>
  <c r="X271" i="9"/>
  <c r="L260" i="11"/>
  <c r="X271" i="11"/>
  <c r="X271" i="12"/>
  <c r="L260" i="12"/>
  <c r="L271" i="8" l="1"/>
  <c r="X282" i="8"/>
  <c r="L271" i="7"/>
  <c r="X282" i="7"/>
  <c r="L271" i="12"/>
  <c r="X282" i="12"/>
  <c r="L271" i="9"/>
  <c r="X282" i="9"/>
  <c r="L271" i="13"/>
  <c r="X282" i="13"/>
  <c r="X282" i="10"/>
  <c r="L271" i="10"/>
  <c r="L271" i="11"/>
  <c r="X282" i="11"/>
  <c r="X293" i="12" l="1"/>
  <c r="L282" i="12"/>
  <c r="L282" i="9"/>
  <c r="X293" i="9"/>
  <c r="L282" i="7"/>
  <c r="X293" i="7"/>
  <c r="X293" i="8"/>
  <c r="L293" i="8" s="1"/>
  <c r="L282" i="8"/>
  <c r="L282" i="11"/>
  <c r="X293" i="11"/>
  <c r="L282" i="10"/>
  <c r="X293" i="10"/>
  <c r="L282" i="13"/>
  <c r="X293" i="13"/>
  <c r="L293" i="7" l="1"/>
  <c r="X304" i="7"/>
  <c r="X304" i="9"/>
  <c r="L293" i="9"/>
  <c r="L293" i="12"/>
  <c r="X304" i="12"/>
  <c r="L293" i="10"/>
  <c r="X304" i="10"/>
  <c r="X304" i="13"/>
  <c r="L293" i="13"/>
  <c r="X304" i="11"/>
  <c r="L293" i="11"/>
  <c r="L304" i="11" l="1"/>
  <c r="X315" i="11"/>
  <c r="L304" i="12"/>
  <c r="X315" i="12"/>
  <c r="L304" i="9"/>
  <c r="X315" i="9"/>
  <c r="X315" i="7"/>
  <c r="L304" i="7"/>
  <c r="L304" i="13"/>
  <c r="X315" i="13"/>
  <c r="L304" i="10"/>
  <c r="X315" i="10"/>
  <c r="X326" i="7" l="1"/>
  <c r="L326" i="7" s="1"/>
  <c r="L315" i="7"/>
  <c r="L315" i="13"/>
  <c r="X326" i="13"/>
  <c r="L315" i="9"/>
  <c r="X326" i="9"/>
  <c r="L315" i="12"/>
  <c r="X326" i="12"/>
  <c r="L315" i="11"/>
  <c r="X326" i="11"/>
  <c r="L315" i="10"/>
  <c r="X326" i="10"/>
  <c r="L326" i="11" l="1"/>
  <c r="X337" i="11"/>
  <c r="L326" i="10"/>
  <c r="X337" i="10"/>
  <c r="X337" i="12"/>
  <c r="L337" i="12" s="1"/>
  <c r="L326" i="12"/>
  <c r="L326" i="9"/>
  <c r="X337" i="9"/>
  <c r="X337" i="13"/>
  <c r="L326" i="13"/>
  <c r="L337" i="13" l="1"/>
  <c r="X348" i="13"/>
  <c r="L348" i="13" s="1"/>
  <c r="L337" i="9"/>
  <c r="X348" i="9"/>
  <c r="L348" i="9" s="1"/>
  <c r="X348" i="10"/>
  <c r="L348" i="10" s="1"/>
  <c r="L337" i="10"/>
  <c r="L337" i="11"/>
  <c r="X348" i="11"/>
  <c r="L34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Schwörer</author>
    <author>Bielefeld</author>
  </authors>
  <commentList>
    <comment ref="C5" authorId="0" shapeId="0" xr:uid="{00000000-0006-0000-0000-000001000000}">
      <text>
        <r>
          <rPr>
            <sz val="8"/>
            <color indexed="81"/>
            <rFont val="Tahoma"/>
            <family val="2"/>
          </rPr>
          <t xml:space="preserve">Bei aktiviertem Makro:
Schnelle Eingabe von Zeiten
ohne Doppelpunkt:
</t>
        </r>
        <r>
          <rPr>
            <b/>
            <sz val="8"/>
            <color indexed="81"/>
            <rFont val="Tahoma"/>
            <family val="2"/>
          </rPr>
          <t>3830</t>
        </r>
        <r>
          <rPr>
            <sz val="8"/>
            <color indexed="81"/>
            <rFont val="Tahoma"/>
            <family val="2"/>
          </rPr>
          <t xml:space="preserve"> für 38:30
</t>
        </r>
        <r>
          <rPr>
            <b/>
            <sz val="8"/>
            <color indexed="81"/>
            <rFont val="Tahoma"/>
            <family val="2"/>
          </rPr>
          <t>4000</t>
        </r>
        <r>
          <rPr>
            <sz val="8"/>
            <color indexed="81"/>
            <rFont val="Tahoma"/>
            <family val="2"/>
          </rPr>
          <t xml:space="preserve"> oder </t>
        </r>
        <r>
          <rPr>
            <b/>
            <sz val="8"/>
            <color indexed="81"/>
            <rFont val="Tahoma"/>
            <family val="2"/>
          </rPr>
          <t>40</t>
        </r>
        <r>
          <rPr>
            <sz val="8"/>
            <color indexed="81"/>
            <rFont val="Tahoma"/>
            <family val="2"/>
          </rPr>
          <t xml:space="preserve"> für 40:00</t>
        </r>
      </text>
    </comment>
    <comment ref="G5" authorId="1" shapeId="0" xr:uid="{E8207B6E-E42E-4C1A-8503-689845667D4D}">
      <text>
        <r>
          <rPr>
            <b/>
            <sz val="9"/>
            <color indexed="81"/>
            <rFont val="Segoe UI"/>
            <family val="2"/>
          </rPr>
          <t>Art des Übertrags:
Erst wählen, dann drunter den Betrag eingeben</t>
        </r>
      </text>
    </comment>
    <comment ref="H6" authorId="1" shapeId="0" xr:uid="{662EA40E-9F4A-41BD-A812-FCC2590D19D1}">
      <text>
        <r>
          <rPr>
            <b/>
            <sz val="9"/>
            <color indexed="81"/>
            <rFont val="Segoe UI"/>
            <family val="2"/>
          </rPr>
          <t>Übertrag aus Vorjahr:
Bitte gemäß der gewählten Übertragsart eingeben</t>
        </r>
      </text>
    </comment>
    <comment ref="H8" authorId="0" shapeId="0" xr:uid="{00000000-0006-0000-0000-000003000000}">
      <text>
        <r>
          <rPr>
            <sz val="8"/>
            <color indexed="81"/>
            <rFont val="Tahoma"/>
            <family val="2"/>
          </rPr>
          <t xml:space="preserve">Wird hier eine </t>
        </r>
        <r>
          <rPr>
            <b/>
            <sz val="8"/>
            <color indexed="81"/>
            <rFont val="Tahoma"/>
            <family val="2"/>
          </rPr>
          <t>1</t>
        </r>
        <r>
          <rPr>
            <sz val="8"/>
            <color indexed="81"/>
            <rFont val="Tahoma"/>
            <family val="2"/>
          </rPr>
          <t xml:space="preserve"> eingegeben,
werden an jedem Arbeitstag, an dem
kein Urlaub genommen oder keine
Krankheit eingetragen wurde, automatisch die entsprechenden
Minusstunden vorausgesetzt.</t>
        </r>
      </text>
    </comment>
    <comment ref="D10" authorId="0" shapeId="0" xr:uid="{00000000-0006-0000-0000-000004000000}">
      <text>
        <r>
          <rPr>
            <sz val="8"/>
            <color indexed="81"/>
            <rFont val="Tahoma"/>
            <family val="2"/>
          </rPr>
          <t xml:space="preserve">Bei aktiviertem Makro:
Schnelle Eingabe von Zeiten
ohne Doppelpunkt:
</t>
        </r>
        <r>
          <rPr>
            <b/>
            <sz val="8"/>
            <color indexed="81"/>
            <rFont val="Tahoma"/>
            <family val="2"/>
          </rPr>
          <t>742</t>
        </r>
        <r>
          <rPr>
            <sz val="8"/>
            <color indexed="81"/>
            <rFont val="Tahoma"/>
            <family val="2"/>
          </rPr>
          <t xml:space="preserve"> für 7:42
</t>
        </r>
        <r>
          <rPr>
            <b/>
            <sz val="8"/>
            <color indexed="81"/>
            <rFont val="Tahoma"/>
            <family val="2"/>
          </rPr>
          <t>800</t>
        </r>
        <r>
          <rPr>
            <sz val="8"/>
            <color indexed="81"/>
            <rFont val="Tahoma"/>
            <family val="2"/>
          </rPr>
          <t xml:space="preserve"> oder </t>
        </r>
        <r>
          <rPr>
            <b/>
            <sz val="8"/>
            <color indexed="81"/>
            <rFont val="Tahoma"/>
            <family val="2"/>
          </rPr>
          <t>8</t>
        </r>
        <r>
          <rPr>
            <sz val="8"/>
            <color indexed="81"/>
            <rFont val="Tahoma"/>
            <family val="2"/>
          </rPr>
          <t xml:space="preserve"> für 8:00</t>
        </r>
      </text>
    </comment>
    <comment ref="M11" authorId="0" shapeId="0" xr:uid="{00000000-0006-0000-0000-000005000000}">
      <text>
        <r>
          <rPr>
            <b/>
            <sz val="8"/>
            <color indexed="81"/>
            <rFont val="Tahoma"/>
            <family val="2"/>
          </rPr>
          <t>Arbeitstage</t>
        </r>
        <r>
          <rPr>
            <sz val="8"/>
            <color indexed="81"/>
            <rFont val="Tahoma"/>
            <family val="2"/>
          </rPr>
          <t xml:space="preserve"> sind die Tage, deren Standard-Arbeitszeit nicht Null ist und die kein Feiertag sind.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900-000001000000}">
      <text>
        <r>
          <rPr>
            <b/>
            <sz val="9"/>
            <color indexed="81"/>
            <rFont val="Tahoma"/>
            <family val="2"/>
          </rPr>
          <t>Bei aktiviertem Makro:
Schnelle Eingabe von Uhrzeiten
ohne Doppelpunkt:
734 für 7:34
1400 oder 14 für 14:00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A00-000001000000}">
      <text>
        <r>
          <rPr>
            <b/>
            <sz val="9"/>
            <color indexed="81"/>
            <rFont val="Tahoma"/>
            <family val="2"/>
          </rPr>
          <t>Bei aktiviertem Makro:
Schnelle Eingabe von Uhrzeiten
ohne Doppelpunkt:
734 für 7:34
1400 oder 14 für 14:00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B00-000001000000}">
      <text>
        <r>
          <rPr>
            <b/>
            <sz val="9"/>
            <color indexed="81"/>
            <rFont val="Tahoma"/>
            <family val="2"/>
          </rPr>
          <t>Bei aktiviertem Makro:
Schnelle Eingabe von Uhrzeiten
ohne Doppelpunkt:
734 für 7:34
1400 oder 14 für 14:00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F015FEB7-DD90-42ED-9875-ED8951710BAB}">
      <text>
        <r>
          <rPr>
            <b/>
            <sz val="9"/>
            <color indexed="81"/>
            <rFont val="Tahoma"/>
            <family val="2"/>
          </rPr>
          <t>Bei aktiviertem Makro:
Schnelle Eingabe von Uhrzeiten
ohne Doppelpunkt:
734 für 7:34
1400 oder 14 für 14:00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tc={EE97EBA5-366B-488C-A7E3-EBD662DC3C9F}</author>
    <author>tc={727FD7A9-486D-44AB-BB52-87009E0CF6D9}</author>
    <author>tc={F71A8DAD-1260-43E7-8153-9133F6EBB691}</author>
    <author>tc={7694F8C9-1180-4873-8E6C-4B1C3550449C}</author>
    <author>tc={10D9D27E-0EB5-4C04-92B5-8345E9F73B67}</author>
    <author>Reinhard Bielefeld</author>
    <author>Bielefeld</author>
  </authors>
  <commentList>
    <comment ref="Q6" authorId="0" shapeId="0" xr:uid="{EE97EBA5-366B-488C-A7E3-EBD662DC3C9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Arbeitszeit der Tätigkeit, bei Rufbereitschaft geteilt durch 8</t>
        </r>
      </text>
    </comment>
    <comment ref="R6" authorId="1" shapeId="0" xr:uid="{727FD7A9-486D-44AB-BB52-87009E0CF6D9}">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Zusamenhängende Tätigkeiten kumuliert außer Rufbereitschaft</t>
        </r>
      </text>
    </comment>
    <comment ref="S6" authorId="2" shapeId="0" xr:uid="{F71A8DAD-1260-43E7-8153-9133F6EBB691}">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Arbeitsbereich = Rufbereitschaft, dann x</t>
        </r>
      </text>
    </comment>
    <comment ref="T6" authorId="3" shapeId="0" xr:uid="{7694F8C9-1180-4873-8E6C-4B1C3550449C}">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kappungsfreie Tätigkeit, dann x</t>
        </r>
      </text>
    </comment>
    <comment ref="U6" authorId="4" shapeId="0" xr:uid="{10D9D27E-0EB5-4C04-92B5-8345E9F73B67}">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 Tätigkeit mit Kappung auf 12, dann 
x</t>
        </r>
      </text>
    </comment>
    <comment ref="E8" authorId="5" shapeId="0" xr:uid="{1701EE5F-571A-47B8-97AD-2CFF0C0BDF15}">
      <text>
        <r>
          <rPr>
            <b/>
            <sz val="9"/>
            <color indexed="81"/>
            <rFont val="Tahoma"/>
            <family val="2"/>
          </rPr>
          <t>Bei aktiviertem Makro:
Schnelle Eingabe von Uhrzeiten
ohne Doppelpunkt:
734 für 7:34
1400 oder 14 für 14:00</t>
        </r>
      </text>
    </comment>
    <comment ref="V8" authorId="6" shapeId="0" xr:uid="{A5AAC14C-2B42-4FDC-93EA-9D98192263A1}">
      <text>
        <r>
          <rPr>
            <b/>
            <sz val="9"/>
            <color indexed="81"/>
            <rFont val="Segoe UI"/>
            <family val="2"/>
          </rPr>
          <t>Summe - Pausenabzug</t>
        </r>
      </text>
    </comment>
    <comment ref="V9" authorId="6" shapeId="0" xr:uid="{125D6CE6-51E2-44F2-B74D-5DED4F4B19A5}">
      <text>
        <r>
          <rPr>
            <b/>
            <sz val="9"/>
            <color indexed="81"/>
            <rFont val="Segoe UI"/>
            <family val="2"/>
          </rPr>
          <t>12, wenn eine Tätigkeit "Bildung,…" vorhanden ist, sonst 10</t>
        </r>
      </text>
    </comment>
    <comment ref="V10" authorId="6" shapeId="0" xr:uid="{2500EF35-43D8-4DA7-9E71-3D0667490BF8}">
      <text>
        <r>
          <rPr>
            <b/>
            <sz val="9"/>
            <color indexed="81"/>
            <rFont val="Segoe UI"/>
            <family val="2"/>
          </rPr>
          <t>Summe ohne "kappungsfrei" - Pausenabzug</t>
        </r>
      </text>
    </comment>
    <comment ref="E19" authorId="5" shapeId="0" xr:uid="{4B06229A-D7D3-455F-8844-91E1AF2C05BF}">
      <text>
        <r>
          <rPr>
            <b/>
            <sz val="9"/>
            <color indexed="81"/>
            <rFont val="Tahoma"/>
            <family val="2"/>
          </rPr>
          <t>Bei aktiviertem Makro:
Schnelle Eingabe von Uhrzeiten
ohne Doppelpunkt:
734 für 7:34
1400 oder 14 für 14:00</t>
        </r>
      </text>
    </comment>
    <comment ref="V19" authorId="6" shapeId="0" xr:uid="{FC55DF44-0CF9-4B96-9F1A-C01267ACF031}">
      <text>
        <r>
          <rPr>
            <b/>
            <sz val="9"/>
            <color indexed="81"/>
            <rFont val="Segoe UI"/>
            <family val="2"/>
          </rPr>
          <t>Summe - Pausenabzug</t>
        </r>
      </text>
    </comment>
    <comment ref="V20" authorId="6" shapeId="0" xr:uid="{45999FC6-FC52-443D-AF0D-889D3F0B2101}">
      <text>
        <r>
          <rPr>
            <b/>
            <sz val="9"/>
            <color indexed="81"/>
            <rFont val="Segoe UI"/>
            <family val="2"/>
          </rPr>
          <t>12, wenn eine Tätigkeit "Bildung,…" vorhanden ist, sonst 10</t>
        </r>
      </text>
    </comment>
    <comment ref="V21" authorId="6" shapeId="0" xr:uid="{956AA5B7-5F49-49A2-B700-418439587A2C}">
      <text>
        <r>
          <rPr>
            <b/>
            <sz val="9"/>
            <color indexed="81"/>
            <rFont val="Segoe UI"/>
            <family val="2"/>
          </rPr>
          <t>Summe ohne "kappungsfrei" - Pausenabzug</t>
        </r>
      </text>
    </comment>
    <comment ref="E30" authorId="5" shapeId="0" xr:uid="{FDFB4A0B-1A76-44B4-9A2C-F3111C6E1096}">
      <text>
        <r>
          <rPr>
            <b/>
            <sz val="9"/>
            <color indexed="81"/>
            <rFont val="Tahoma"/>
            <family val="2"/>
          </rPr>
          <t>Bei aktiviertem Makro:
Schnelle Eingabe von Uhrzeiten
ohne Doppelpunkt:
734 für 7:34
1400 oder 14 für 14:00</t>
        </r>
      </text>
    </comment>
    <comment ref="V30" authorId="6" shapeId="0" xr:uid="{D11EE287-C341-4BBF-86B1-7D6FAB5A4D6B}">
      <text>
        <r>
          <rPr>
            <b/>
            <sz val="9"/>
            <color indexed="81"/>
            <rFont val="Segoe UI"/>
            <family val="2"/>
          </rPr>
          <t>Summe - Pausenabzug</t>
        </r>
      </text>
    </comment>
    <comment ref="V31" authorId="6" shapeId="0" xr:uid="{10C42AC1-781D-4C8F-8AB2-9FD5B895EECC}">
      <text>
        <r>
          <rPr>
            <b/>
            <sz val="9"/>
            <color indexed="81"/>
            <rFont val="Segoe UI"/>
            <family val="2"/>
          </rPr>
          <t>12, wenn eine Tätigkeit "Bildung,…" vorhanden ist, sonst 10</t>
        </r>
      </text>
    </comment>
    <comment ref="V32" authorId="6" shapeId="0" xr:uid="{A27C700B-A7D3-4173-9AFE-C1B9C8DD8F53}">
      <text>
        <r>
          <rPr>
            <b/>
            <sz val="9"/>
            <color indexed="81"/>
            <rFont val="Segoe UI"/>
            <family val="2"/>
          </rPr>
          <t>Summe ohne "kappungsfrei" - Pausenabzug</t>
        </r>
      </text>
    </comment>
    <comment ref="E41" authorId="5" shapeId="0" xr:uid="{DE929231-04B6-497A-B6DA-EB67E32678B8}">
      <text>
        <r>
          <rPr>
            <b/>
            <sz val="9"/>
            <color indexed="81"/>
            <rFont val="Tahoma"/>
            <family val="2"/>
          </rPr>
          <t>Bei aktiviertem Makro:
Schnelle Eingabe von Uhrzeiten
ohne Doppelpunkt:
734 für 7:34
1400 oder 14 für 14:00</t>
        </r>
      </text>
    </comment>
    <comment ref="E52" authorId="5" shapeId="0" xr:uid="{43E4C2C4-454A-4527-828D-5A4C9BCEF7A1}">
      <text>
        <r>
          <rPr>
            <b/>
            <sz val="9"/>
            <color indexed="81"/>
            <rFont val="Tahoma"/>
            <family val="2"/>
          </rPr>
          <t>Bei aktiviertem Makro:
Schnelle Eingabe von Uhrzeiten
ohne Doppelpunkt:
734 für 7:34
1400 oder 14 für 14:00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14E6D891-4CDF-42C4-9EF8-E7CFAA7758FE}">
      <text>
        <r>
          <rPr>
            <b/>
            <sz val="9"/>
            <color indexed="81"/>
            <rFont val="Tahoma"/>
            <family val="2"/>
          </rPr>
          <t>Bei aktiviertem Makro:
Schnelle Eingabe von Uhrzeiten
ohne Doppelpunkt:
734 für 7:34
1400 oder 14 für 14:00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E3CC40A5-0369-472E-9C88-D6AE642EF550}">
      <text>
        <r>
          <rPr>
            <b/>
            <sz val="9"/>
            <color indexed="81"/>
            <rFont val="Tahoma"/>
            <family val="2"/>
          </rPr>
          <t>Bei aktiviertem Makro:
Schnelle Eingabe von Uhrzeiten
ohne Doppelpunkt:
734 für 7:34
1400 oder 14 für 14:00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400-000001000000}">
      <text>
        <r>
          <rPr>
            <b/>
            <sz val="9"/>
            <color indexed="81"/>
            <rFont val="Tahoma"/>
            <family val="2"/>
          </rPr>
          <t>Bei aktiviertem Makro:
Schnelle Eingabe von Uhrzeiten
ohne Doppelpunkt:
734 für 7:34
1400 oder 14 für 14:00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500-000001000000}">
      <text>
        <r>
          <rPr>
            <b/>
            <sz val="9"/>
            <color indexed="81"/>
            <rFont val="Tahoma"/>
            <family val="2"/>
          </rPr>
          <t>Bei aktiviertem Makro:
Schnelle Eingabe von Uhrzeiten
ohne Doppelpunkt:
734 für 7:34
1400 oder 14 für 14:00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600-000001000000}">
      <text>
        <r>
          <rPr>
            <b/>
            <sz val="9"/>
            <color indexed="81"/>
            <rFont val="Tahoma"/>
            <family val="2"/>
          </rPr>
          <t>Bei aktiviertem Makro:
Schnelle Eingabe von Uhrzeiten
ohne Doppelpunkt:
734 für 7:34
1400 oder 14 für 14:00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700-000001000000}">
      <text>
        <r>
          <rPr>
            <b/>
            <sz val="9"/>
            <color indexed="81"/>
            <rFont val="Tahoma"/>
            <family val="2"/>
          </rPr>
          <t>Bei aktiviertem Makro:
Schnelle Eingabe von Uhrzeiten
ohne Doppelpunkt:
734 für 7:34
1400 oder 14 für 14:00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Reinhard Bielefeld</author>
  </authors>
  <commentList>
    <comment ref="E8" authorId="0" shapeId="0" xr:uid="{00000000-0006-0000-0800-000001000000}">
      <text>
        <r>
          <rPr>
            <b/>
            <sz val="9"/>
            <color indexed="81"/>
            <rFont val="Tahoma"/>
            <family val="2"/>
          </rPr>
          <t>Bei aktiviertem Makro:
Schnelle Eingabe von Uhrzeiten
ohne Doppelpunkt:
734 für 7:34
1400 oder 14 für 14:00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<sst xmlns="http://schemas.openxmlformats.org/spreadsheetml/2006/main" count="3658" uniqueCount="234">
  <si>
    <t>Feiertage</t>
  </si>
  <si>
    <t>Neujahr</t>
  </si>
  <si>
    <t>Karfreitag</t>
  </si>
  <si>
    <t>Ostermontag</t>
  </si>
  <si>
    <t>Chr. Himmelfahrt</t>
  </si>
  <si>
    <t>Hl. Drei Könige</t>
  </si>
  <si>
    <t>Pfingstmontag</t>
  </si>
  <si>
    <t>Maifeiertag</t>
  </si>
  <si>
    <t>Fronleichnam</t>
  </si>
  <si>
    <t>Tag d. Dt. Einheit</t>
  </si>
  <si>
    <t>Allerheiligen</t>
  </si>
  <si>
    <t>1. Weihnachtstag</t>
  </si>
  <si>
    <t>2. Weihnachtstag</t>
  </si>
  <si>
    <t>Tag</t>
  </si>
  <si>
    <t>Standard-Arbeitszeit</t>
  </si>
  <si>
    <t>Montag</t>
  </si>
  <si>
    <t>Dienstag</t>
  </si>
  <si>
    <t>Mittwoch</t>
  </si>
  <si>
    <t>Donnerstag</t>
  </si>
  <si>
    <t>Freitag</t>
  </si>
  <si>
    <t>Samstag</t>
  </si>
  <si>
    <t>Sonntag</t>
  </si>
  <si>
    <t>von</t>
  </si>
  <si>
    <t>bis</t>
  </si>
  <si>
    <t>Arbeitszeit</t>
  </si>
  <si>
    <t>Summe</t>
  </si>
  <si>
    <t>Saldo</t>
  </si>
  <si>
    <t>Bemerkung</t>
  </si>
  <si>
    <t>Übertrag in nächsten Monat:</t>
  </si>
  <si>
    <t>Datum</t>
  </si>
  <si>
    <t xml:space="preserve">5 Arbeitstagen: </t>
  </si>
  <si>
    <t xml:space="preserve">Jahr </t>
  </si>
  <si>
    <t xml:space="preserve">Übertrag aus Vorjahr </t>
  </si>
  <si>
    <t xml:space="preserve">Name Mitarbeiter(in) </t>
  </si>
  <si>
    <t xml:space="preserve">Wochenstundenzahl </t>
  </si>
  <si>
    <t xml:space="preserve">Urlaubstage </t>
  </si>
  <si>
    <t xml:space="preserve">4 Arbeitstagen: </t>
  </si>
  <si>
    <t>Wochentag</t>
  </si>
  <si>
    <t>Hiermit bestätige ich die
Richtigkeit meiner Angaben:</t>
  </si>
  <si>
    <t>Arbeits-
tage</t>
  </si>
  <si>
    <t>Arbeits-
stunden</t>
  </si>
  <si>
    <t>Petra Mustermann</t>
  </si>
  <si>
    <r>
      <rPr>
        <b/>
        <u/>
        <sz val="12"/>
        <color indexed="8"/>
        <rFont val="Arial"/>
        <family val="2"/>
      </rPr>
      <t>U</t>
    </r>
    <r>
      <rPr>
        <sz val="12"/>
        <color indexed="8"/>
        <rFont val="Arial"/>
        <family val="2"/>
      </rPr>
      <t>rlaubs-
tage</t>
    </r>
  </si>
  <si>
    <r>
      <rPr>
        <b/>
        <u/>
        <sz val="12"/>
        <color indexed="8"/>
        <rFont val="Arial"/>
        <family val="2"/>
      </rPr>
      <t>K</t>
    </r>
    <r>
      <rPr>
        <sz val="12"/>
        <color indexed="8"/>
        <rFont val="Arial"/>
        <family val="2"/>
      </rPr>
      <t>rankheits-
tage</t>
    </r>
  </si>
  <si>
    <t>Zentrale Daten für die Jahres-Arbeitszeiterfassung</t>
  </si>
  <si>
    <t>Heilig Abend</t>
  </si>
  <si>
    <t>Silvester</t>
  </si>
  <si>
    <t>Arbeitsbereiche</t>
  </si>
  <si>
    <t>Erwachsenenbildung</t>
  </si>
  <si>
    <t>Religionsunterricht</t>
  </si>
  <si>
    <t>Beerdigungsdienst</t>
  </si>
  <si>
    <t>Dekanatsaufträge</t>
  </si>
  <si>
    <t>Projekte</t>
  </si>
  <si>
    <t>LEVI</t>
  </si>
  <si>
    <t xml:space="preserve">2 Arbeitstagen: </t>
  </si>
  <si>
    <t xml:space="preserve">3 Arbeitstagen: </t>
  </si>
  <si>
    <t>Pastoral in Kindertagesstätten</t>
  </si>
  <si>
    <t>Firmkatechese</t>
  </si>
  <si>
    <t>Taufkatechese</t>
  </si>
  <si>
    <t>Ehe- und Familienpastoral</t>
  </si>
  <si>
    <t>Begleitung von Gemeindeteams</t>
  </si>
  <si>
    <t>Diakonische Aufgaben</t>
  </si>
  <si>
    <t>Gremienarbeit</t>
  </si>
  <si>
    <t>allgemeine Bürotätigkeit</t>
  </si>
  <si>
    <t>Arbeitszeitreduzierung</t>
  </si>
  <si>
    <t>§ 8 II AVO</t>
  </si>
  <si>
    <t>Arbeitsbereich</t>
  </si>
  <si>
    <t>Tagessumme</t>
  </si>
  <si>
    <t>Tagessumme:</t>
  </si>
  <si>
    <r>
      <t xml:space="preserve"> </t>
    </r>
    <r>
      <rPr>
        <b/>
        <u/>
        <sz val="8"/>
        <color indexed="8"/>
        <rFont val="Arial"/>
        <family val="2"/>
      </rPr>
      <t>U</t>
    </r>
    <r>
      <rPr>
        <sz val="8"/>
        <color indexed="8"/>
        <rFont val="Arial"/>
        <family val="2"/>
      </rPr>
      <t xml:space="preserve">rlaub / 
</t>
    </r>
    <r>
      <rPr>
        <b/>
        <u/>
        <sz val="8"/>
        <color indexed="8"/>
        <rFont val="Arial"/>
        <family val="2"/>
      </rPr>
      <t>k</t>
    </r>
    <r>
      <rPr>
        <sz val="8"/>
        <color indexed="8"/>
        <rFont val="Arial"/>
        <family val="2"/>
      </rPr>
      <t xml:space="preserve">rank / </t>
    </r>
    <r>
      <rPr>
        <b/>
        <u/>
        <sz val="8"/>
        <color indexed="8"/>
        <rFont val="Arial"/>
        <family val="2"/>
      </rPr>
      <t>f</t>
    </r>
    <r>
      <rPr>
        <sz val="8"/>
        <color indexed="8"/>
        <rFont val="Arial"/>
        <family val="2"/>
      </rPr>
      <t>rei</t>
    </r>
  </si>
  <si>
    <t>Pause bei &gt; 6 Std.</t>
  </si>
  <si>
    <t>Pause bei &gt; 9 Std.</t>
  </si>
  <si>
    <t>max. Tagesarbeitszeit</t>
  </si>
  <si>
    <t>Kappung</t>
  </si>
  <si>
    <t>Kappung pro Tag auf 12 Std:</t>
  </si>
  <si>
    <t>max. Tageszeit</t>
  </si>
  <si>
    <t>Rufbereitschaft</t>
  </si>
  <si>
    <t>Rufbereitschaft Einsatz</t>
  </si>
  <si>
    <t xml:space="preserve">Rufbereitschaft </t>
  </si>
  <si>
    <t>Summe gekappt</t>
  </si>
  <si>
    <t>zzgl.kappungsfrei</t>
  </si>
  <si>
    <t>Summe f. Kappung</t>
  </si>
  <si>
    <t>Std. roh</t>
  </si>
  <si>
    <t>Rufbereit.</t>
  </si>
  <si>
    <t>Kapp.frei</t>
  </si>
  <si>
    <t>Pausen-
abzug</t>
  </si>
  <si>
    <t>Zus.häng.</t>
  </si>
  <si>
    <t>Bitte eingeben:</t>
  </si>
  <si>
    <t>Ruhezeit</t>
  </si>
  <si>
    <t>Std.</t>
  </si>
  <si>
    <t>Sa/So u. Feiertags</t>
  </si>
  <si>
    <t>Faktor:</t>
  </si>
  <si>
    <t>Faktor Rufbereitschaft</t>
  </si>
  <si>
    <t>X: Frei
V: Vorfeier</t>
  </si>
  <si>
    <t>Hinweis: Alle Zeitangaben in Stunden und Minuten!</t>
  </si>
  <si>
    <t>Kapp-12</t>
  </si>
  <si>
    <r>
      <rPr>
        <b/>
        <sz val="11"/>
        <color theme="1" tint="0.34998626667073579"/>
        <rFont val="Arial"/>
        <family val="2"/>
      </rPr>
      <t>Tages-Arbeitszeit</t>
    </r>
    <r>
      <rPr>
        <sz val="11"/>
        <color theme="1" tint="0.34998626667073579"/>
        <rFont val="Arial"/>
        <family val="2"/>
      </rPr>
      <t xml:space="preserve"> (h:m:s) bei</t>
    </r>
  </si>
  <si>
    <r>
      <rPr>
        <b/>
        <sz val="11"/>
        <color theme="1" tint="0.34998626667073579"/>
        <rFont val="Arial"/>
        <family val="2"/>
      </rPr>
      <t>Urlaubstag</t>
    </r>
    <r>
      <rPr>
        <sz val="11"/>
        <color theme="1" tint="0.34998626667073579"/>
        <rFont val="Arial"/>
        <family val="2"/>
      </rPr>
      <t>e bei:</t>
    </r>
  </si>
  <si>
    <t xml:space="preserve"> </t>
  </si>
  <si>
    <t>Übertrag aus Vormonat:</t>
  </si>
  <si>
    <t xml:space="preserve">Grundsätzlich saldieren </t>
  </si>
  <si>
    <t>Fort und Weiterbildung</t>
  </si>
  <si>
    <t>Exerzitien</t>
  </si>
  <si>
    <t>Sonstiges</t>
  </si>
  <si>
    <t>KODA</t>
  </si>
  <si>
    <t>MAV</t>
  </si>
  <si>
    <t>Diözesaner Zusatzauftrag</t>
  </si>
  <si>
    <t>Arbeitsbefreiung §34 AVO</t>
  </si>
  <si>
    <t>Wochenarbeitszeit</t>
  </si>
  <si>
    <t>max. Wochen-Arbeitszeit</t>
  </si>
  <si>
    <t>Individuelle Arbeitsbereiche unten ab Zeile 51</t>
  </si>
  <si>
    <t>selbst zusammenstellen!</t>
  </si>
  <si>
    <t>Übertrag aus Vorjahr:</t>
  </si>
  <si>
    <t>Monat
werten</t>
  </si>
  <si>
    <t>x</t>
  </si>
  <si>
    <t>Gründonnerstag</t>
  </si>
  <si>
    <t>löschen,</t>
  </si>
  <si>
    <t>falls nicht</t>
  </si>
  <si>
    <t>Ostersonntag</t>
  </si>
  <si>
    <t>Pfingstsonntag</t>
  </si>
  <si>
    <t xml:space="preserve">restl. Urlaubstage: </t>
  </si>
  <si>
    <t>Kranktage bisher:</t>
  </si>
  <si>
    <t xml:space="preserve"> = Arbeitsende am 30. September</t>
  </si>
  <si>
    <t xml:space="preserve"> = Arbeitsende Vortag</t>
  </si>
  <si>
    <t>gem. DV § 5 Abs 5</t>
  </si>
  <si>
    <t>Übertrag ins Folgejahr</t>
  </si>
  <si>
    <t>Übertrag aus Vorjahr:/ ins Folgejahr</t>
  </si>
  <si>
    <t xml:space="preserve">Eucharistiekatechese </t>
  </si>
  <si>
    <t>Jugendarbeit</t>
  </si>
  <si>
    <t>Begleitung/Schulung von Ehrenamtlichen</t>
  </si>
  <si>
    <t>Einzelseelsorge/Geistl.Begleitung</t>
  </si>
  <si>
    <t>Geistliche Angebote</t>
  </si>
  <si>
    <t xml:space="preserve">Liturgische Aufgaben </t>
  </si>
  <si>
    <t>Trauerpastoral</t>
  </si>
  <si>
    <t>Öffentlichkeitsarbeit</t>
  </si>
  <si>
    <t>Präventionsarbeit</t>
  </si>
  <si>
    <t>Freizeiten/Schullandheime</t>
  </si>
  <si>
    <t>Zusätzliche Aufträge in der Sonderseelsorge (z.B. Klinik, Gefängnis)</t>
  </si>
  <si>
    <t>DiAG Supervision</t>
  </si>
  <si>
    <t>DiAG Kirchenentwicklung</t>
  </si>
  <si>
    <t>DiAG MAV</t>
  </si>
  <si>
    <t>gem. DV § 5 Abs 4, Satz 2</t>
  </si>
  <si>
    <t>gem. DV § 5 Abs 4, Satz 1</t>
  </si>
  <si>
    <t>Betrag</t>
  </si>
  <si>
    <t>Übertrag ins Folgejahr siehe Blatt "Daten"</t>
  </si>
  <si>
    <t>max. Tagesarbeitszeit bei "Freizeiten/Schullandheime"</t>
  </si>
  <si>
    <r>
      <t xml:space="preserve">Die Arbeitszeiten werden in den Monatsblättern eingetragen. Wird an einem Tag nicht gearbeitet, ist in der Spalte I entweder
-  </t>
    </r>
    <r>
      <rPr>
        <b/>
        <sz val="10"/>
        <color indexed="8"/>
        <rFont val="Arial"/>
        <family val="2"/>
      </rPr>
      <t>U</t>
    </r>
    <r>
      <rPr>
        <sz val="10"/>
        <color indexed="8"/>
        <rFont val="Arial"/>
        <family val="2"/>
      </rPr>
      <t xml:space="preserve"> für Urlaub,
-  F  für Freizeitausgleich oder
-  K für krank
einzutragen. 
</t>
    </r>
    <r>
      <rPr>
        <b/>
        <sz val="10"/>
        <color indexed="8"/>
        <rFont val="Arial"/>
        <family val="2"/>
      </rPr>
      <t xml:space="preserve">Ein Monatsblatt ist erst vollständig, wenn kein Feld mehr </t>
    </r>
    <r>
      <rPr>
        <b/>
        <sz val="10"/>
        <rFont val="Arial"/>
        <family val="2"/>
      </rPr>
      <t>dunkelrot</t>
    </r>
    <r>
      <rPr>
        <b/>
        <sz val="10"/>
        <color indexed="8"/>
        <rFont val="Arial"/>
        <family val="2"/>
      </rPr>
      <t xml:space="preserve"> gefärbt ist.
</t>
    </r>
    <r>
      <rPr>
        <sz val="10"/>
        <color indexed="8"/>
        <rFont val="Arial"/>
        <family val="2"/>
      </rPr>
      <t xml:space="preserve">
Wenn sich die Wochenstundenzahl oder die Tagesarbeitszeiten während des Jahres ändern, muss dafür eine neue Datei angelegt werden. 
</t>
    </r>
  </si>
  <si>
    <r>
      <t xml:space="preserve">Zur einfacheren Eingabe von Uhrzeiten ohne Doppelpunkte enthält diese Datei ein Makro. Wenn Sie das Makro nicht bei jedem Start aktivieren wollen, müssen Sie diese Datei in einen vertrauenswürdigen Ordner speichern.
Legen Sie am besten einen neuen Ordner an, in den Sie  diese Datei speichern und führen Sie in Excel ab 2007 folgende Schritte durch:
- oben links auf die Office-Schaltflächen klicken
- </t>
    </r>
    <r>
      <rPr>
        <i/>
        <sz val="10"/>
        <color indexed="8"/>
        <rFont val="Arial"/>
        <family val="2"/>
      </rPr>
      <t>Excel-Optionen</t>
    </r>
    <r>
      <rPr>
        <sz val="10"/>
        <color indexed="8"/>
        <rFont val="Arial"/>
        <family val="2"/>
      </rPr>
      <t xml:space="preserve">
- </t>
    </r>
    <r>
      <rPr>
        <i/>
        <sz val="10"/>
        <color indexed="8"/>
        <rFont val="Arial"/>
        <family val="2"/>
      </rPr>
      <t xml:space="preserve">Vertrauensstellungcenter = </t>
    </r>
    <r>
      <rPr>
        <b/>
        <i/>
        <sz val="10"/>
        <color rgb="FF000000"/>
        <rFont val="Arial"/>
        <family val="2"/>
      </rPr>
      <t>Trust Center</t>
    </r>
    <r>
      <rPr>
        <sz val="10"/>
        <color indexed="8"/>
        <rFont val="Arial"/>
        <family val="2"/>
      </rPr>
      <t xml:space="preserve">
- </t>
    </r>
    <r>
      <rPr>
        <i/>
        <sz val="10"/>
        <color indexed="8"/>
        <rFont val="Arial"/>
        <family val="2"/>
      </rPr>
      <t>Einstellungen für das Vertrauensstellungcenter</t>
    </r>
    <r>
      <rPr>
        <sz val="10"/>
        <color indexed="8"/>
        <rFont val="Arial"/>
        <family val="2"/>
      </rPr>
      <t xml:space="preserve">
- </t>
    </r>
    <r>
      <rPr>
        <i/>
        <sz val="10"/>
        <color indexed="8"/>
        <rFont val="Arial"/>
        <family val="2"/>
      </rPr>
      <t>Vertrauenswürdige Speicherorte</t>
    </r>
    <r>
      <rPr>
        <sz val="10"/>
        <color indexed="8"/>
        <rFont val="Arial"/>
        <family val="2"/>
      </rPr>
      <t xml:space="preserve">
- </t>
    </r>
    <r>
      <rPr>
        <i/>
        <sz val="10"/>
        <color indexed="8"/>
        <rFont val="Arial"/>
        <family val="2"/>
      </rPr>
      <t>neuen Speicherort hinzufügen</t>
    </r>
    <r>
      <rPr>
        <sz val="10"/>
        <color indexed="8"/>
        <rFont val="Arial"/>
        <family val="2"/>
      </rPr>
      <t xml:space="preserve">
- mit </t>
    </r>
    <r>
      <rPr>
        <i/>
        <sz val="10"/>
        <color indexed="8"/>
        <rFont val="Arial"/>
        <family val="2"/>
      </rPr>
      <t>Durchsuchen</t>
    </r>
    <r>
      <rPr>
        <sz val="10"/>
        <color indexed="8"/>
        <rFont val="Arial"/>
        <family val="2"/>
      </rPr>
      <t xml:space="preserve"> den Ordner auswählen</t>
    </r>
  </si>
  <si>
    <t>Mindestzeit einer Tätigkeit</t>
  </si>
  <si>
    <t>Schwerbehindertenvertretung</t>
  </si>
  <si>
    <t>Gesamtergebnis</t>
  </si>
  <si>
    <t>Oktober</t>
  </si>
  <si>
    <t>November</t>
  </si>
  <si>
    <t>Dezember</t>
  </si>
  <si>
    <t>Januar</t>
  </si>
  <si>
    <t>Februar</t>
  </si>
  <si>
    <t>März</t>
  </si>
  <si>
    <t>April</t>
  </si>
  <si>
    <t>Mai</t>
  </si>
  <si>
    <t>Juni</t>
  </si>
  <si>
    <t>Juli</t>
  </si>
  <si>
    <t>August</t>
  </si>
  <si>
    <t>September</t>
  </si>
  <si>
    <t>Stunden</t>
  </si>
  <si>
    <t>Jahres-Auswertung</t>
  </si>
  <si>
    <t>%</t>
  </si>
  <si>
    <t>Nach Eingabe der Daten auf dem Monatsblatt, hier die entsprechende Auswertung anklicken, rechte Maustaste, Befehl: "Aktualisieren"</t>
  </si>
  <si>
    <t>Resturlaub aktuelles Kalenderjahr</t>
  </si>
  <si>
    <r>
      <t xml:space="preserve"> </t>
    </r>
    <r>
      <rPr>
        <b/>
        <sz val="8"/>
        <color rgb="FF000000"/>
        <rFont val="Arial"/>
        <family val="2"/>
      </rPr>
      <t>F</t>
    </r>
    <r>
      <rPr>
        <sz val="8"/>
        <color indexed="8"/>
        <rFont val="Arial"/>
        <family val="2"/>
      </rPr>
      <t xml:space="preserve">rei / § </t>
    </r>
    <r>
      <rPr>
        <sz val="8"/>
        <color rgb="FF000000"/>
        <rFont val="Arial"/>
        <family val="2"/>
      </rPr>
      <t>34 AVO</t>
    </r>
  </si>
  <si>
    <t>KW</t>
  </si>
  <si>
    <t>Zeile</t>
  </si>
  <si>
    <t>Nach Eingabe der Daten auf dem Monatsblatt, hier die Auswertung anklicken, rechte Maustaste, Befehl: "Aktualisieren"</t>
  </si>
  <si>
    <t>ArbZeit</t>
  </si>
  <si>
    <t>Wo-Std</t>
  </si>
  <si>
    <t>Arb-Zeit</t>
  </si>
  <si>
    <t>Pusen-
abzug</t>
  </si>
  <si>
    <t>ausblenden mit</t>
  </si>
  <si>
    <t>x :</t>
  </si>
  <si>
    <t>Monat</t>
  </si>
  <si>
    <t>Differenz-
Kalender-woche</t>
  </si>
  <si>
    <t>Wo-Std.</t>
  </si>
  <si>
    <t>2024-40</t>
  </si>
  <si>
    <t>2024-41</t>
  </si>
  <si>
    <t>2024-42</t>
  </si>
  <si>
    <t>2024-43</t>
  </si>
  <si>
    <t>2024-44</t>
  </si>
  <si>
    <t>2024-45</t>
  </si>
  <si>
    <t>2024-46</t>
  </si>
  <si>
    <t>2024-47</t>
  </si>
  <si>
    <t>2024-48</t>
  </si>
  <si>
    <t>2024-49</t>
  </si>
  <si>
    <t>2024-50</t>
  </si>
  <si>
    <t>2024-51</t>
  </si>
  <si>
    <t>2024-52</t>
  </si>
  <si>
    <t>2025-01</t>
  </si>
  <si>
    <t>2025-02</t>
  </si>
  <si>
    <t>2025-03</t>
  </si>
  <si>
    <t>2025-04</t>
  </si>
  <si>
    <t>2025-05</t>
  </si>
  <si>
    <t>2025-06</t>
  </si>
  <si>
    <t>2025-07</t>
  </si>
  <si>
    <t>2025-08</t>
  </si>
  <si>
    <t>2025-09</t>
  </si>
  <si>
    <t>2025-10</t>
  </si>
  <si>
    <t>2025-11</t>
  </si>
  <si>
    <t>2025-12</t>
  </si>
  <si>
    <t>2025-13</t>
  </si>
  <si>
    <t>2025-14</t>
  </si>
  <si>
    <t>2025-15</t>
  </si>
  <si>
    <t>2025-16</t>
  </si>
  <si>
    <t>2025-17</t>
  </si>
  <si>
    <t>2025-18</t>
  </si>
  <si>
    <t>2025-19</t>
  </si>
  <si>
    <t>2025-20</t>
  </si>
  <si>
    <t>2025-21</t>
  </si>
  <si>
    <t>2025-22</t>
  </si>
  <si>
    <t>2025-23</t>
  </si>
  <si>
    <t>2025-24</t>
  </si>
  <si>
    <t>2025-25</t>
  </si>
  <si>
    <t>2025-26</t>
  </si>
  <si>
    <t>2025-27</t>
  </si>
  <si>
    <t>2025-28</t>
  </si>
  <si>
    <t>2025-29</t>
  </si>
  <si>
    <t>2025-30</t>
  </si>
  <si>
    <t>2025-31</t>
  </si>
  <si>
    <t>2025-32</t>
  </si>
  <si>
    <t>2025-33</t>
  </si>
  <si>
    <t>2025-34</t>
  </si>
  <si>
    <t>2025-35</t>
  </si>
  <si>
    <t>2025-36</t>
  </si>
  <si>
    <t>2025-37</t>
  </si>
  <si>
    <t>2025-38</t>
  </si>
  <si>
    <t>2025-39</t>
  </si>
  <si>
    <t>2025-40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</si>
</sst>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d* d"/>
    <numFmt numFmtId="165" formatCode="[h]:mm"/>
    <numFmt numFmtId="166" formatCode="mmmm"/>
    <numFmt numFmtId="167" formatCode="[h]:mm;\-[h]:mm"/>
    <numFmt numFmtId="168" formatCode="[h]:mm;@"/>
    <numFmt numFmtId="169" formatCode="[h]:mm;\-[h]:mm;;@"/>
    <numFmt numFmtId="170" formatCode="&quot;/     &quot;0"/>
  </numFmts>
  <fonts count="55" x14ac:knownFonts="1">
    <font>
      <sz val="11"/>
      <color theme="1"/>
      <name val="Calibri"/>
      <family val="2"/>
      <scheme val="minor"/>
    </font>
    <font>
      <sz val="11"/>
      <color indexed="8"/>
      <name val="Arial"/>
      <family val="2"/>
    </font>
    <font>
      <sz val="8"/>
      <color indexed="81"/>
      <name val="Tahoma"/>
      <family val="2"/>
    </font>
    <font>
      <b/>
      <sz val="8"/>
      <color indexed="81"/>
      <name val="Tahoma"/>
      <family val="2"/>
    </font>
    <font>
      <sz val="9"/>
      <color indexed="8"/>
      <name val="Arial"/>
      <family val="2"/>
    </font>
    <font>
      <sz val="11"/>
      <color indexed="8"/>
      <name val="Arial"/>
      <family val="2"/>
    </font>
    <font>
      <sz val="9"/>
      <color indexed="8"/>
      <name val="Arial"/>
      <family val="2"/>
    </font>
    <font>
      <sz val="7"/>
      <color indexed="8"/>
      <name val="Arial"/>
      <family val="2"/>
    </font>
    <font>
      <b/>
      <sz val="11"/>
      <color indexed="8"/>
      <name val="Arial"/>
      <family val="2"/>
    </font>
    <font>
      <sz val="11"/>
      <color indexed="9"/>
      <name val="Arial"/>
      <family val="2"/>
    </font>
    <font>
      <sz val="12"/>
      <color indexed="8"/>
      <name val="Arial"/>
      <family val="2"/>
    </font>
    <font>
      <b/>
      <sz val="12"/>
      <color indexed="10"/>
      <name val="Arial"/>
      <family val="2"/>
    </font>
    <font>
      <b/>
      <sz val="12"/>
      <color indexed="8"/>
      <name val="Arial"/>
      <family val="2"/>
    </font>
    <font>
      <b/>
      <sz val="12"/>
      <color indexed="12"/>
      <name val="Arial"/>
      <family val="2"/>
    </font>
    <font>
      <sz val="8"/>
      <color indexed="8"/>
      <name val="Arial"/>
      <family val="2"/>
    </font>
    <font>
      <b/>
      <sz val="14"/>
      <color indexed="8"/>
      <name val="Arial"/>
      <family val="2"/>
    </font>
    <font>
      <sz val="14"/>
      <color indexed="12"/>
      <name val="Arial"/>
      <family val="2"/>
    </font>
    <font>
      <sz val="10"/>
      <color indexed="8"/>
      <name val="Arial"/>
      <family val="2"/>
    </font>
    <font>
      <sz val="11"/>
      <name val="Arial"/>
      <family val="2"/>
    </font>
    <font>
      <b/>
      <sz val="12"/>
      <name val="Arial"/>
      <family val="2"/>
    </font>
    <font>
      <b/>
      <sz val="9"/>
      <color indexed="81"/>
      <name val="Tahoma"/>
      <family val="2"/>
    </font>
    <font>
      <sz val="12"/>
      <name val="Arial"/>
      <family val="2"/>
    </font>
    <font>
      <i/>
      <sz val="10"/>
      <color indexed="8"/>
      <name val="Arial"/>
      <family val="2"/>
    </font>
    <font>
      <b/>
      <sz val="10"/>
      <color indexed="8"/>
      <name val="Arial"/>
      <family val="2"/>
    </font>
    <font>
      <b/>
      <u/>
      <sz val="12"/>
      <color indexed="8"/>
      <name val="Arial"/>
      <family val="2"/>
    </font>
    <font>
      <b/>
      <sz val="10"/>
      <name val="Arial"/>
      <family val="2"/>
    </font>
    <font>
      <sz val="11"/>
      <color rgb="FF3366FF"/>
      <name val="Arial"/>
      <family val="2"/>
    </font>
    <font>
      <sz val="10"/>
      <color rgb="FFC0C0C0"/>
      <name val="Arial"/>
      <family val="2"/>
    </font>
    <font>
      <sz val="10"/>
      <color rgb="FF808080"/>
      <name val="Arial"/>
      <family val="2"/>
    </font>
    <font>
      <b/>
      <sz val="14"/>
      <color rgb="FF0000FF"/>
      <name val="Arial"/>
      <family val="2"/>
    </font>
    <font>
      <sz val="12"/>
      <color rgb="FF0000FF"/>
      <name val="Arial"/>
      <family val="2"/>
    </font>
    <font>
      <b/>
      <sz val="9"/>
      <color indexed="8"/>
      <name val="Arial"/>
      <family val="2"/>
    </font>
    <font>
      <b/>
      <u/>
      <sz val="8"/>
      <color indexed="8"/>
      <name val="Arial"/>
      <family val="2"/>
    </font>
    <font>
      <b/>
      <sz val="9"/>
      <color indexed="81"/>
      <name val="Segoe UI"/>
      <family val="2"/>
    </font>
    <font>
      <b/>
      <sz val="10"/>
      <color indexed="12"/>
      <name val="Arial"/>
      <family val="2"/>
    </font>
    <font>
      <sz val="11"/>
      <color rgb="FFFF0000"/>
      <name val="Arial"/>
      <family val="2"/>
    </font>
    <font>
      <b/>
      <i/>
      <sz val="10"/>
      <color rgb="FF000000"/>
      <name val="Arial"/>
      <family val="2"/>
    </font>
    <font>
      <sz val="9"/>
      <color theme="1" tint="0.34998626667073579"/>
      <name val="Arial"/>
      <family val="2"/>
    </font>
    <font>
      <sz val="12"/>
      <color theme="1" tint="0.34998626667073579"/>
      <name val="Arial"/>
      <family val="2"/>
    </font>
    <font>
      <sz val="11"/>
      <color theme="1" tint="0.34998626667073579"/>
      <name val="Arial"/>
      <family val="2"/>
    </font>
    <font>
      <b/>
      <sz val="11"/>
      <color theme="1" tint="0.34998626667073579"/>
      <name val="Arial"/>
      <family val="2"/>
    </font>
    <font>
      <b/>
      <sz val="12"/>
      <color theme="1" tint="0.34998626667073579"/>
      <name val="Arial"/>
      <family val="2"/>
    </font>
    <font>
      <b/>
      <sz val="11"/>
      <name val="Arial"/>
      <family val="2"/>
    </font>
    <font>
      <sz val="9"/>
      <color rgb="FFFF0000"/>
      <name val="Arial"/>
      <family val="2"/>
    </font>
    <font>
      <b/>
      <sz val="8"/>
      <color rgb="FF000000"/>
      <name val="Arial"/>
      <family val="2"/>
    </font>
    <font>
      <sz val="8"/>
      <color rgb="FF000000"/>
      <name val="Arial"/>
      <family val="2"/>
    </font>
    <font>
      <sz val="11"/>
      <color theme="1"/>
      <name val="Arial"/>
      <family val="2"/>
    </font>
    <font>
      <sz val="12"/>
      <color theme="1"/>
      <name val="Arial"/>
      <family val="2"/>
    </font>
    <font>
      <sz val="12"/>
      <color rgb="FFFF0000"/>
      <name val="Arial"/>
      <family val="2"/>
    </font>
    <font>
      <b/>
      <sz val="11"/>
      <color theme="1"/>
      <name val="Calibri"/>
      <family val="2"/>
      <scheme val="minor"/>
    </font>
    <font>
      <sz val="8"/>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b/>
      <sz val="11"/>
      <color rgb="FFFF0000"/>
      <name val="Arial"/>
      <family val="2"/>
    </font>
  </fonts>
  <fills count="16">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50"/>
        <bgColor indexed="64"/>
      </patternFill>
    </fill>
    <fill>
      <patternFill patternType="solid">
        <fgColor indexed="44"/>
        <bgColor indexed="64"/>
      </patternFill>
    </fill>
    <fill>
      <patternFill patternType="solid">
        <fgColor rgb="FFFF99CC"/>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0" tint="-0.249977111117893"/>
        <bgColor indexed="64"/>
      </patternFill>
    </fill>
    <fill>
      <patternFill patternType="solid">
        <fgColor rgb="FFFFC00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s>
  <borders count="34">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hair">
        <color indexed="64"/>
      </top>
      <bottom style="thin">
        <color indexed="64"/>
      </bottom>
      <diagonal/>
    </border>
  </borders>
  <cellStyleXfs count="1">
    <xf numFmtId="0" fontId="0" fillId="0" borderId="0"/>
  </cellStyleXfs>
  <cellXfs count="335">
    <xf numFmtId="0" fontId="0" fillId="0" borderId="0" xfId="0"/>
    <xf numFmtId="0" fontId="5" fillId="0" borderId="0" xfId="0" applyFont="1" applyAlignment="1">
      <alignment vertical="center"/>
    </xf>
    <xf numFmtId="0" fontId="7" fillId="0" borderId="0" xfId="0" applyFont="1" applyAlignment="1">
      <alignment vertical="center" textRotation="90"/>
    </xf>
    <xf numFmtId="164" fontId="5" fillId="0" borderId="0" xfId="0" applyNumberFormat="1" applyFont="1" applyAlignment="1">
      <alignment vertical="center"/>
    </xf>
    <xf numFmtId="0" fontId="8" fillId="0" borderId="0" xfId="0" applyFont="1" applyAlignment="1">
      <alignment vertical="center"/>
    </xf>
    <xf numFmtId="164"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textRotation="90"/>
    </xf>
    <xf numFmtId="164" fontId="8" fillId="0" borderId="0" xfId="0" applyNumberFormat="1" applyFont="1" applyAlignment="1">
      <alignment vertical="center"/>
    </xf>
    <xf numFmtId="0" fontId="6" fillId="0" borderId="0" xfId="0" applyFont="1" applyAlignment="1">
      <alignment horizontal="left" vertical="center"/>
    </xf>
    <xf numFmtId="0" fontId="9" fillId="0" borderId="0" xfId="0" applyFont="1" applyAlignment="1">
      <alignment vertical="center"/>
    </xf>
    <xf numFmtId="0" fontId="5" fillId="0" borderId="1" xfId="0" applyFont="1" applyBorder="1" applyAlignment="1">
      <alignment vertical="center"/>
    </xf>
    <xf numFmtId="0" fontId="10" fillId="2" borderId="0" xfId="0" applyFont="1" applyFill="1"/>
    <xf numFmtId="0" fontId="10" fillId="2" borderId="0" xfId="0" applyFont="1" applyFill="1" applyAlignment="1">
      <alignment horizontal="left"/>
    </xf>
    <xf numFmtId="0" fontId="10" fillId="2" borderId="4" xfId="0" applyFont="1" applyFill="1" applyBorder="1"/>
    <xf numFmtId="0" fontId="10" fillId="2" borderId="6" xfId="0" applyFont="1" applyFill="1" applyBorder="1"/>
    <xf numFmtId="0" fontId="10" fillId="2" borderId="2" xfId="0" applyFont="1" applyFill="1" applyBorder="1" applyAlignment="1">
      <alignment horizontal="left"/>
    </xf>
    <xf numFmtId="0" fontId="11" fillId="2" borderId="0" xfId="0" applyFont="1" applyFill="1"/>
    <xf numFmtId="0" fontId="5" fillId="0" borderId="0" xfId="0" applyFont="1" applyAlignment="1">
      <alignment vertical="center" textRotation="90"/>
    </xf>
    <xf numFmtId="0" fontId="8" fillId="0" borderId="1" xfId="0" applyFont="1" applyBorder="1" applyAlignment="1">
      <alignment horizontal="center" vertical="center"/>
    </xf>
    <xf numFmtId="0" fontId="8" fillId="0" borderId="1" xfId="0" applyFont="1" applyBorder="1" applyAlignment="1">
      <alignment vertical="center"/>
    </xf>
    <xf numFmtId="0" fontId="6" fillId="0" borderId="1" xfId="0" applyFont="1" applyBorder="1" applyAlignment="1">
      <alignment horizontal="left" vertical="center"/>
    </xf>
    <xf numFmtId="0" fontId="10" fillId="2" borderId="0" xfId="0" applyFont="1" applyFill="1" applyAlignment="1">
      <alignment horizontal="right"/>
    </xf>
    <xf numFmtId="0" fontId="10" fillId="2" borderId="1" xfId="0" applyFont="1" applyFill="1" applyBorder="1" applyAlignment="1">
      <alignment horizontal="left"/>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13" fillId="2" borderId="3" xfId="0" applyFont="1" applyFill="1" applyBorder="1"/>
    <xf numFmtId="14" fontId="10" fillId="2" borderId="0" xfId="0" applyNumberFormat="1" applyFont="1" applyFill="1"/>
    <xf numFmtId="165" fontId="12" fillId="2" borderId="0" xfId="0" applyNumberFormat="1" applyFont="1" applyFill="1" applyAlignment="1">
      <alignment horizontal="left"/>
    </xf>
    <xf numFmtId="165" fontId="8" fillId="4" borderId="12" xfId="0" applyNumberFormat="1" applyFont="1" applyFill="1" applyBorder="1" applyAlignment="1">
      <alignment horizontal="right" vertical="center"/>
    </xf>
    <xf numFmtId="0" fontId="15" fillId="0" borderId="0" xfId="0" applyFont="1" applyAlignment="1">
      <alignment vertical="center"/>
    </xf>
    <xf numFmtId="0" fontId="16" fillId="0" borderId="0" xfId="0" applyFont="1" applyAlignment="1">
      <alignment vertical="center"/>
    </xf>
    <xf numFmtId="2" fontId="18" fillId="0" borderId="0" xfId="0" applyNumberFormat="1" applyFont="1" applyAlignment="1">
      <alignment horizontal="center" vertical="center"/>
    </xf>
    <xf numFmtId="0" fontId="26" fillId="0" borderId="0" xfId="0" applyFont="1" applyAlignment="1">
      <alignment horizontal="left" vertical="center"/>
    </xf>
    <xf numFmtId="0" fontId="10" fillId="2" borderId="0" xfId="0" applyFont="1" applyFill="1" applyAlignment="1">
      <alignment horizontal="center"/>
    </xf>
    <xf numFmtId="14" fontId="10" fillId="2" borderId="14" xfId="0" applyNumberFormat="1" applyFont="1" applyFill="1" applyBorder="1" applyAlignment="1">
      <alignment horizontal="center"/>
    </xf>
    <xf numFmtId="14" fontId="10" fillId="2" borderId="5" xfId="0" applyNumberFormat="1" applyFont="1" applyFill="1" applyBorder="1" applyAlignment="1">
      <alignment horizontal="center"/>
    </xf>
    <xf numFmtId="0" fontId="10" fillId="7" borderId="0" xfId="0" applyFont="1" applyFill="1"/>
    <xf numFmtId="0" fontId="21" fillId="7" borderId="0" xfId="0" applyFont="1" applyFill="1"/>
    <xf numFmtId="0" fontId="27" fillId="7" borderId="0" xfId="0" applyFont="1" applyFill="1"/>
    <xf numFmtId="14" fontId="10" fillId="8" borderId="5" xfId="0" applyNumberFormat="1" applyFont="1" applyFill="1" applyBorder="1" applyAlignment="1" applyProtection="1">
      <alignment horizontal="center"/>
      <protection locked="0"/>
    </xf>
    <xf numFmtId="0" fontId="10" fillId="2" borderId="0" xfId="0" applyFont="1" applyFill="1" applyAlignment="1">
      <alignment vertical="center"/>
    </xf>
    <xf numFmtId="0" fontId="10" fillId="7" borderId="0" xfId="0" applyFont="1" applyFill="1" applyAlignment="1">
      <alignment vertical="center"/>
    </xf>
    <xf numFmtId="0" fontId="10" fillId="9" borderId="15" xfId="0" applyFont="1" applyFill="1" applyBorder="1" applyAlignment="1">
      <alignment horizontal="center" vertical="center"/>
    </xf>
    <xf numFmtId="0" fontId="10" fillId="6" borderId="16" xfId="0" applyFont="1" applyFill="1" applyBorder="1" applyAlignment="1">
      <alignment horizontal="center" vertical="center"/>
    </xf>
    <xf numFmtId="0" fontId="1" fillId="7" borderId="0" xfId="0" applyFont="1" applyFill="1" applyAlignment="1">
      <alignment vertical="center" wrapText="1"/>
    </xf>
    <xf numFmtId="0" fontId="10" fillId="2" borderId="5" xfId="0" applyFont="1" applyFill="1" applyBorder="1"/>
    <xf numFmtId="0" fontId="10" fillId="2" borderId="1" xfId="0" applyFont="1" applyFill="1" applyBorder="1" applyAlignment="1">
      <alignment horizontal="center"/>
    </xf>
    <xf numFmtId="0" fontId="10" fillId="2" borderId="1" xfId="0" applyFont="1" applyFill="1" applyBorder="1"/>
    <xf numFmtId="0" fontId="10" fillId="2" borderId="2" xfId="0" applyFont="1" applyFill="1" applyBorder="1"/>
    <xf numFmtId="0" fontId="10" fillId="2" borderId="7" xfId="0" applyFont="1" applyFill="1" applyBorder="1"/>
    <xf numFmtId="0" fontId="10" fillId="2" borderId="3" xfId="0" applyFont="1" applyFill="1" applyBorder="1" applyAlignment="1">
      <alignment horizontal="right"/>
    </xf>
    <xf numFmtId="0" fontId="12" fillId="2" borderId="2" xfId="0" applyFont="1" applyFill="1" applyBorder="1" applyAlignment="1">
      <alignment horizontal="left"/>
    </xf>
    <xf numFmtId="0" fontId="10" fillId="2" borderId="4" xfId="0" applyFont="1" applyFill="1" applyBorder="1" applyAlignment="1">
      <alignment horizontal="right"/>
    </xf>
    <xf numFmtId="0" fontId="10" fillId="2" borderId="1" xfId="0" applyFont="1" applyFill="1" applyBorder="1" applyAlignment="1">
      <alignment horizontal="right"/>
    </xf>
    <xf numFmtId="170" fontId="10" fillId="2" borderId="14" xfId="0" applyNumberFormat="1" applyFont="1" applyFill="1" applyBorder="1"/>
    <xf numFmtId="0" fontId="23" fillId="2" borderId="10" xfId="0" applyFont="1" applyFill="1" applyBorder="1" applyAlignment="1">
      <alignment horizontal="center" vertical="center"/>
    </xf>
    <xf numFmtId="0" fontId="23" fillId="2" borderId="11" xfId="0" applyFont="1" applyFill="1" applyBorder="1" applyAlignment="1">
      <alignment horizontal="center" vertical="center"/>
    </xf>
    <xf numFmtId="0" fontId="5" fillId="11" borderId="0" xfId="0" applyFont="1" applyFill="1" applyAlignment="1">
      <alignment vertical="center"/>
    </xf>
    <xf numFmtId="0" fontId="5" fillId="11" borderId="2" xfId="0" applyFont="1" applyFill="1" applyBorder="1" applyAlignment="1">
      <alignment vertical="center"/>
    </xf>
    <xf numFmtId="0" fontId="5" fillId="11" borderId="1" xfId="0" applyFont="1" applyFill="1" applyBorder="1" applyAlignment="1">
      <alignment vertical="center"/>
    </xf>
    <xf numFmtId="0" fontId="5" fillId="11" borderId="3" xfId="0" applyFont="1" applyFill="1" applyBorder="1" applyAlignment="1">
      <alignment vertical="center"/>
    </xf>
    <xf numFmtId="0" fontId="5" fillId="11" borderId="4" xfId="0" applyFont="1" applyFill="1" applyBorder="1" applyAlignment="1">
      <alignment vertical="center"/>
    </xf>
    <xf numFmtId="0" fontId="5" fillId="11" borderId="6" xfId="0" applyFont="1" applyFill="1" applyBorder="1" applyAlignment="1">
      <alignment vertical="center"/>
    </xf>
    <xf numFmtId="0" fontId="11" fillId="7" borderId="0" xfId="0" applyFont="1" applyFill="1" applyAlignment="1">
      <alignment horizontal="left" vertical="top" wrapText="1"/>
    </xf>
    <xf numFmtId="0" fontId="11" fillId="7" borderId="5" xfId="0" applyFont="1" applyFill="1" applyBorder="1" applyAlignment="1">
      <alignment horizontal="left" vertical="top" wrapText="1"/>
    </xf>
    <xf numFmtId="164" fontId="31" fillId="0" borderId="12" xfId="0" applyNumberFormat="1" applyFont="1" applyBorder="1" applyAlignment="1">
      <alignment vertical="center"/>
    </xf>
    <xf numFmtId="0" fontId="31" fillId="0" borderId="12" xfId="0" applyFont="1" applyBorder="1" applyAlignment="1">
      <alignment vertical="center"/>
    </xf>
    <xf numFmtId="164" fontId="4" fillId="0" borderId="0" xfId="0" applyNumberFormat="1" applyFont="1" applyAlignment="1">
      <alignment vertical="center"/>
    </xf>
    <xf numFmtId="167" fontId="4" fillId="0" borderId="10" xfId="0" applyNumberFormat="1" applyFont="1" applyBorder="1" applyAlignment="1" applyProtection="1">
      <alignment horizontal="right" vertical="center"/>
      <protection locked="0"/>
    </xf>
    <xf numFmtId="167" fontId="4" fillId="0" borderId="11" xfId="0" applyNumberFormat="1" applyFont="1" applyBorder="1" applyAlignment="1" applyProtection="1">
      <alignment horizontal="right" vertical="center"/>
      <protection locked="0"/>
    </xf>
    <xf numFmtId="167" fontId="4" fillId="0" borderId="28" xfId="0" applyNumberFormat="1" applyFont="1" applyBorder="1" applyAlignment="1" applyProtection="1">
      <alignment horizontal="left" vertical="center"/>
      <protection locked="0"/>
    </xf>
    <xf numFmtId="0" fontId="31" fillId="0" borderId="12" xfId="0" applyFont="1" applyBorder="1" applyAlignment="1">
      <alignment horizontal="center" vertical="center"/>
    </xf>
    <xf numFmtId="169" fontId="31" fillId="0" borderId="12" xfId="0" applyNumberFormat="1" applyFont="1" applyBorder="1" applyAlignment="1">
      <alignment horizontal="right" vertical="center"/>
    </xf>
    <xf numFmtId="169" fontId="31" fillId="5" borderId="9" xfId="0" applyNumberFormat="1" applyFont="1" applyFill="1" applyBorder="1" applyAlignment="1">
      <alignment horizontal="right" vertical="center"/>
    </xf>
    <xf numFmtId="0" fontId="31" fillId="6" borderId="9" xfId="0" applyFont="1" applyFill="1" applyBorder="1" applyAlignment="1" applyProtection="1">
      <alignment horizontal="center" vertical="center"/>
      <protection locked="0"/>
    </xf>
    <xf numFmtId="0" fontId="31" fillId="6" borderId="12" xfId="0" applyFont="1" applyFill="1" applyBorder="1" applyAlignment="1" applyProtection="1">
      <alignment horizontal="center" vertical="center"/>
      <protection locked="0"/>
    </xf>
    <xf numFmtId="164" fontId="31" fillId="11" borderId="9" xfId="0" applyNumberFormat="1" applyFont="1" applyFill="1" applyBorder="1" applyAlignment="1">
      <alignment vertical="center"/>
    </xf>
    <xf numFmtId="0" fontId="31" fillId="11" borderId="9" xfId="0" applyFont="1" applyFill="1" applyBorder="1" applyAlignment="1">
      <alignment vertical="center"/>
    </xf>
    <xf numFmtId="164" fontId="4" fillId="11" borderId="0" xfId="0" applyNumberFormat="1" applyFont="1" applyFill="1" applyAlignment="1">
      <alignment vertical="center"/>
    </xf>
    <xf numFmtId="167" fontId="4" fillId="11" borderId="23" xfId="0" applyNumberFormat="1" applyFont="1" applyFill="1" applyBorder="1" applyAlignment="1">
      <alignment horizontal="right" vertical="center"/>
    </xf>
    <xf numFmtId="164" fontId="31" fillId="11" borderId="12" xfId="0" applyNumberFormat="1" applyFont="1" applyFill="1" applyBorder="1" applyAlignment="1">
      <alignment vertical="center"/>
    </xf>
    <xf numFmtId="0" fontId="31" fillId="11" borderId="12" xfId="0" applyFont="1" applyFill="1" applyBorder="1" applyAlignment="1">
      <alignment vertical="center"/>
    </xf>
    <xf numFmtId="0" fontId="8" fillId="0" borderId="0" xfId="0" applyFont="1" applyAlignment="1">
      <alignment horizontal="right" vertical="center"/>
    </xf>
    <xf numFmtId="169" fontId="4" fillId="0" borderId="12" xfId="0" applyNumberFormat="1" applyFont="1" applyBorder="1" applyAlignment="1">
      <alignment horizontal="right" vertical="center"/>
    </xf>
    <xf numFmtId="0" fontId="8" fillId="0" borderId="1" xfId="0" applyFont="1" applyBorder="1" applyAlignment="1">
      <alignment horizontal="right" vertical="center"/>
    </xf>
    <xf numFmtId="0" fontId="10" fillId="11" borderId="0" xfId="0" applyFont="1" applyFill="1"/>
    <xf numFmtId="0" fontId="17" fillId="11" borderId="0" xfId="0" applyFont="1" applyFill="1" applyAlignment="1">
      <alignment horizontal="left" vertical="top" wrapText="1"/>
    </xf>
    <xf numFmtId="0" fontId="4" fillId="0" borderId="0" xfId="0" applyFont="1" applyAlignment="1">
      <alignment horizontal="center" vertical="top"/>
    </xf>
    <xf numFmtId="0" fontId="4" fillId="0" borderId="12" xfId="0" applyFont="1" applyBorder="1" applyAlignment="1" applyProtection="1">
      <alignment horizontal="left" vertical="center" shrinkToFit="1"/>
      <protection locked="0"/>
    </xf>
    <xf numFmtId="167" fontId="4" fillId="0" borderId="0" xfId="0" applyNumberFormat="1" applyFont="1" applyAlignment="1">
      <alignment vertical="center"/>
    </xf>
    <xf numFmtId="0" fontId="4" fillId="0" borderId="0" xfId="0" applyFont="1" applyAlignment="1">
      <alignment vertical="center"/>
    </xf>
    <xf numFmtId="20" fontId="4" fillId="0" borderId="0" xfId="0" applyNumberFormat="1" applyFont="1" applyAlignment="1">
      <alignment vertical="center"/>
    </xf>
    <xf numFmtId="169" fontId="4" fillId="11" borderId="12" xfId="0" applyNumberFormat="1" applyFont="1" applyFill="1" applyBorder="1" applyAlignment="1">
      <alignment horizontal="right" vertical="center"/>
    </xf>
    <xf numFmtId="20" fontId="4" fillId="0" borderId="12" xfId="0" applyNumberFormat="1" applyFont="1" applyBorder="1" applyAlignment="1">
      <alignment vertical="center"/>
    </xf>
    <xf numFmtId="0" fontId="4" fillId="0" borderId="12" xfId="0" applyFont="1" applyBorder="1" applyAlignment="1">
      <alignment horizontal="left" vertical="center"/>
    </xf>
    <xf numFmtId="169" fontId="4" fillId="0" borderId="12" xfId="0" applyNumberFormat="1" applyFont="1" applyBorder="1" applyAlignment="1">
      <alignment horizontal="center" vertical="center"/>
    </xf>
    <xf numFmtId="0" fontId="1" fillId="0" borderId="0" xfId="0" quotePrefix="1" applyFont="1" applyAlignment="1">
      <alignment vertical="center"/>
    </xf>
    <xf numFmtId="0" fontId="5" fillId="0" borderId="0" xfId="0" quotePrefix="1" applyFont="1" applyAlignment="1">
      <alignment vertical="center"/>
    </xf>
    <xf numFmtId="167" fontId="4" fillId="12" borderId="31" xfId="0" applyNumberFormat="1" applyFont="1" applyFill="1" applyBorder="1" applyAlignment="1" applyProtection="1">
      <alignment horizontal="right" vertical="center"/>
      <protection locked="0"/>
    </xf>
    <xf numFmtId="0" fontId="35" fillId="0" borderId="0" xfId="0" applyFont="1" applyAlignment="1">
      <alignment horizontal="right"/>
    </xf>
    <xf numFmtId="167" fontId="4" fillId="12" borderId="31" xfId="0" applyNumberFormat="1" applyFont="1" applyFill="1" applyBorder="1" applyAlignment="1">
      <alignment horizontal="right" vertical="center"/>
    </xf>
    <xf numFmtId="0" fontId="23" fillId="5" borderId="13" xfId="0" applyFont="1" applyFill="1" applyBorder="1" applyAlignment="1">
      <alignment vertical="center" textRotation="90" wrapText="1"/>
    </xf>
    <xf numFmtId="0" fontId="23" fillId="5" borderId="9" xfId="0" applyFont="1" applyFill="1" applyBorder="1" applyAlignment="1">
      <alignment horizontal="center" vertical="center"/>
    </xf>
    <xf numFmtId="165" fontId="5" fillId="2" borderId="12" xfId="0" applyNumberFormat="1" applyFont="1" applyFill="1" applyBorder="1" applyAlignment="1">
      <alignment vertical="center"/>
    </xf>
    <xf numFmtId="12" fontId="4" fillId="0" borderId="0" xfId="0" applyNumberFormat="1" applyFont="1" applyAlignment="1">
      <alignment vertical="center"/>
    </xf>
    <xf numFmtId="0" fontId="12" fillId="2" borderId="0" xfId="0" applyFont="1" applyFill="1"/>
    <xf numFmtId="169" fontId="31" fillId="13" borderId="12" xfId="0" applyNumberFormat="1" applyFont="1" applyFill="1" applyBorder="1" applyAlignment="1">
      <alignment horizontal="right" vertical="center"/>
    </xf>
    <xf numFmtId="165" fontId="10" fillId="13" borderId="17" xfId="0" applyNumberFormat="1" applyFont="1" applyFill="1" applyBorder="1" applyAlignment="1">
      <alignment horizontal="center" vertical="center"/>
    </xf>
    <xf numFmtId="165" fontId="10" fillId="13" borderId="15" xfId="0" applyNumberFormat="1" applyFont="1" applyFill="1" applyBorder="1" applyAlignment="1">
      <alignment horizontal="center" vertical="center"/>
    </xf>
    <xf numFmtId="165" fontId="19" fillId="8" borderId="5" xfId="0" applyNumberFormat="1" applyFont="1" applyFill="1" applyBorder="1" applyAlignment="1" applyProtection="1">
      <alignment horizontal="center"/>
      <protection locked="0"/>
    </xf>
    <xf numFmtId="0" fontId="12" fillId="8" borderId="5" xfId="0" applyFont="1" applyFill="1" applyBorder="1" applyAlignment="1" applyProtection="1">
      <alignment horizontal="center"/>
      <protection locked="0"/>
    </xf>
    <xf numFmtId="165" fontId="12" fillId="8" borderId="14" xfId="0" applyNumberFormat="1" applyFont="1" applyFill="1" applyBorder="1" applyAlignment="1" applyProtection="1">
      <alignment horizontal="center"/>
      <protection locked="0"/>
    </xf>
    <xf numFmtId="165" fontId="12" fillId="8" borderId="5" xfId="0" applyNumberFormat="1" applyFont="1" applyFill="1" applyBorder="1" applyAlignment="1" applyProtection="1">
      <alignment horizontal="center"/>
      <protection locked="0"/>
    </xf>
    <xf numFmtId="165" fontId="12" fillId="8" borderId="7" xfId="0" applyNumberFormat="1" applyFont="1" applyFill="1" applyBorder="1" applyAlignment="1" applyProtection="1">
      <alignment horizontal="center"/>
      <protection locked="0"/>
    </xf>
    <xf numFmtId="0" fontId="16" fillId="0" borderId="0" xfId="0" applyFont="1" applyAlignment="1">
      <alignment horizontal="center" vertical="center"/>
    </xf>
    <xf numFmtId="0" fontId="34" fillId="2" borderId="3" xfId="0" applyFont="1" applyFill="1" applyBorder="1"/>
    <xf numFmtId="0" fontId="10" fillId="0" borderId="4" xfId="0" applyFont="1" applyBorder="1" applyAlignment="1">
      <alignment horizontal="center"/>
    </xf>
    <xf numFmtId="0" fontId="10" fillId="11" borderId="4" xfId="0" applyFont="1" applyFill="1" applyBorder="1"/>
    <xf numFmtId="0" fontId="10" fillId="11" borderId="5" xfId="0" applyFont="1" applyFill="1" applyBorder="1"/>
    <xf numFmtId="0" fontId="10" fillId="11" borderId="4" xfId="0" applyFont="1" applyFill="1" applyBorder="1" applyAlignment="1">
      <alignment horizontal="left"/>
    </xf>
    <xf numFmtId="0" fontId="6" fillId="0" borderId="0" xfId="0" applyFont="1" applyAlignment="1">
      <alignment horizontal="center" vertical="center"/>
    </xf>
    <xf numFmtId="0" fontId="15" fillId="0" borderId="0" xfId="0" applyFont="1" applyAlignment="1">
      <alignment horizontal="center" vertical="center"/>
    </xf>
    <xf numFmtId="0" fontId="5" fillId="0" borderId="0" xfId="0" applyFont="1" applyAlignment="1">
      <alignment horizontal="center" vertical="center"/>
    </xf>
    <xf numFmtId="167" fontId="4" fillId="0" borderId="12" xfId="0" applyNumberFormat="1" applyFont="1" applyBorder="1" applyAlignment="1">
      <alignment horizontal="center" vertical="center"/>
    </xf>
    <xf numFmtId="20" fontId="4" fillId="0" borderId="12" xfId="0" applyNumberFormat="1" applyFont="1" applyBorder="1" applyAlignment="1">
      <alignment horizontal="center" vertical="center"/>
    </xf>
    <xf numFmtId="20" fontId="37" fillId="11" borderId="0" xfId="0" applyNumberFormat="1" applyFont="1" applyFill="1" applyAlignment="1">
      <alignment vertical="center"/>
    </xf>
    <xf numFmtId="0" fontId="37" fillId="11" borderId="0" xfId="0" applyFont="1" applyFill="1" applyAlignment="1">
      <alignment vertical="center"/>
    </xf>
    <xf numFmtId="168" fontId="37" fillId="11" borderId="0" xfId="0" applyNumberFormat="1" applyFont="1" applyFill="1" applyAlignment="1">
      <alignment vertical="center"/>
    </xf>
    <xf numFmtId="0" fontId="38" fillId="2" borderId="0" xfId="0" applyFont="1" applyFill="1"/>
    <xf numFmtId="165" fontId="38" fillId="2" borderId="0" xfId="0" applyNumberFormat="1" applyFont="1" applyFill="1" applyAlignment="1">
      <alignment horizontal="right" vertical="top"/>
    </xf>
    <xf numFmtId="0" fontId="39" fillId="2" borderId="0" xfId="0" applyFont="1" applyFill="1" applyAlignment="1">
      <alignment horizontal="right"/>
    </xf>
    <xf numFmtId="0" fontId="38" fillId="7" borderId="0" xfId="0" applyFont="1" applyFill="1"/>
    <xf numFmtId="0" fontId="41" fillId="7" borderId="0" xfId="0" applyFont="1" applyFill="1" applyAlignment="1">
      <alignment horizontal="left" vertical="top" wrapText="1"/>
    </xf>
    <xf numFmtId="165" fontId="38" fillId="2" borderId="0" xfId="0" applyNumberFormat="1" applyFont="1" applyFill="1"/>
    <xf numFmtId="46" fontId="39" fillId="2" borderId="0" xfId="0" applyNumberFormat="1" applyFont="1" applyFill="1"/>
    <xf numFmtId="0" fontId="38" fillId="7" borderId="0" xfId="0" applyFont="1" applyFill="1" applyAlignment="1">
      <alignment vertical="center"/>
    </xf>
    <xf numFmtId="0" fontId="8" fillId="11" borderId="0" xfId="0" applyFont="1" applyFill="1" applyAlignment="1">
      <alignment horizontal="right" vertical="center"/>
    </xf>
    <xf numFmtId="166" fontId="5" fillId="2" borderId="4" xfId="0" applyNumberFormat="1" applyFont="1" applyFill="1" applyBorder="1" applyAlignment="1">
      <alignment horizontal="right" vertical="center"/>
    </xf>
    <xf numFmtId="165" fontId="42" fillId="14" borderId="13" xfId="0" applyNumberFormat="1" applyFont="1" applyFill="1" applyBorder="1" applyAlignment="1">
      <alignment horizontal="right" vertical="center"/>
    </xf>
    <xf numFmtId="0" fontId="10" fillId="2" borderId="32" xfId="0" applyFont="1" applyFill="1" applyBorder="1"/>
    <xf numFmtId="0" fontId="10" fillId="7" borderId="32" xfId="0" applyFont="1" applyFill="1" applyBorder="1"/>
    <xf numFmtId="0" fontId="27" fillId="7" borderId="32" xfId="0" applyFont="1" applyFill="1" applyBorder="1"/>
    <xf numFmtId="0" fontId="10" fillId="11" borderId="7" xfId="0" applyFont="1" applyFill="1" applyBorder="1" applyAlignment="1">
      <alignment horizontal="center"/>
    </xf>
    <xf numFmtId="0" fontId="1" fillId="0" borderId="0" xfId="0" applyFont="1" applyAlignment="1">
      <alignment horizontal="left" vertical="center"/>
    </xf>
    <xf numFmtId="169" fontId="4" fillId="0" borderId="0" xfId="0" applyNumberFormat="1" applyFont="1" applyAlignment="1">
      <alignment horizontal="right" vertical="center"/>
    </xf>
    <xf numFmtId="0" fontId="43" fillId="11" borderId="9" xfId="0" applyFont="1" applyFill="1" applyBorder="1" applyAlignment="1">
      <alignment horizontal="center" vertical="center"/>
    </xf>
    <xf numFmtId="165" fontId="18" fillId="0" borderId="0" xfId="0" applyNumberFormat="1" applyFont="1" applyAlignment="1">
      <alignment horizontal="right" vertical="center"/>
    </xf>
    <xf numFmtId="0" fontId="12" fillId="8" borderId="2" xfId="0" applyFont="1" applyFill="1" applyBorder="1" applyAlignment="1" applyProtection="1">
      <alignment horizontal="center"/>
      <protection locked="0"/>
    </xf>
    <xf numFmtId="0" fontId="10" fillId="0" borderId="4" xfId="0" applyFont="1" applyBorder="1" applyAlignment="1">
      <alignment horizontal="left"/>
    </xf>
    <xf numFmtId="0" fontId="34" fillId="2" borderId="4" xfId="0" applyFont="1" applyFill="1" applyBorder="1"/>
    <xf numFmtId="0" fontId="10" fillId="2" borderId="4" xfId="0" applyFont="1" applyFill="1" applyBorder="1" applyAlignment="1">
      <alignment horizontal="center"/>
    </xf>
    <xf numFmtId="165" fontId="23" fillId="10" borderId="12" xfId="0" applyNumberFormat="1" applyFont="1" applyFill="1" applyBorder="1" applyAlignment="1">
      <alignment vertical="center"/>
    </xf>
    <xf numFmtId="165" fontId="12" fillId="8" borderId="0" xfId="0" applyNumberFormat="1" applyFont="1" applyFill="1" applyAlignment="1" applyProtection="1">
      <alignment horizontal="center"/>
      <protection locked="0"/>
    </xf>
    <xf numFmtId="0" fontId="12" fillId="8" borderId="0" xfId="0" applyFont="1" applyFill="1" applyAlignment="1" applyProtection="1">
      <alignment horizontal="center"/>
      <protection locked="0"/>
    </xf>
    <xf numFmtId="0" fontId="17" fillId="11" borderId="0" xfId="0" applyFont="1" applyFill="1" applyAlignment="1">
      <alignment horizontal="left" vertical="top"/>
    </xf>
    <xf numFmtId="0" fontId="5" fillId="0" borderId="1" xfId="0" applyFont="1" applyBorder="1" applyAlignment="1" applyProtection="1">
      <alignment horizontal="center" vertical="center"/>
      <protection locked="0"/>
    </xf>
    <xf numFmtId="0" fontId="4" fillId="0" borderId="2" xfId="0" applyFont="1" applyBorder="1" applyAlignment="1">
      <alignment horizontal="center" vertical="top"/>
    </xf>
    <xf numFmtId="0" fontId="17" fillId="0" borderId="2" xfId="0" applyFont="1" applyBorder="1" applyAlignment="1">
      <alignment horizontal="center" vertical="top"/>
    </xf>
    <xf numFmtId="164" fontId="4" fillId="0" borderId="12" xfId="0" applyNumberFormat="1" applyFont="1" applyBorder="1" applyAlignment="1">
      <alignment vertical="center"/>
    </xf>
    <xf numFmtId="166" fontId="12" fillId="10" borderId="18" xfId="0" applyNumberFormat="1" applyFont="1" applyFill="1" applyBorder="1" applyAlignment="1">
      <alignment vertical="center"/>
    </xf>
    <xf numFmtId="166" fontId="12" fillId="10" borderId="15" xfId="0" applyNumberFormat="1" applyFont="1" applyFill="1" applyBorder="1" applyAlignment="1">
      <alignment vertical="center"/>
    </xf>
    <xf numFmtId="0" fontId="17" fillId="13" borderId="0" xfId="0" applyFont="1" applyFill="1" applyAlignment="1">
      <alignment horizontal="center"/>
    </xf>
    <xf numFmtId="0" fontId="17" fillId="13" borderId="9" xfId="0" applyFont="1" applyFill="1" applyBorder="1" applyAlignment="1">
      <alignment horizontal="center"/>
    </xf>
    <xf numFmtId="166" fontId="5" fillId="2" borderId="30" xfId="0" applyNumberFormat="1" applyFont="1" applyFill="1" applyBorder="1" applyAlignment="1">
      <alignment horizontal="right" vertical="center"/>
    </xf>
    <xf numFmtId="166" fontId="1" fillId="2" borderId="14" xfId="0" applyNumberFormat="1" applyFont="1" applyFill="1" applyBorder="1" applyAlignment="1">
      <alignment horizontal="right" vertical="center"/>
    </xf>
    <xf numFmtId="0" fontId="15" fillId="0" borderId="0" xfId="0" applyFont="1" applyAlignment="1">
      <alignment horizontal="center" vertical="top"/>
    </xf>
    <xf numFmtId="166" fontId="1" fillId="2" borderId="30" xfId="0" applyNumberFormat="1" applyFont="1" applyFill="1" applyBorder="1" applyAlignment="1">
      <alignment horizontal="right" vertical="center"/>
    </xf>
    <xf numFmtId="0" fontId="4" fillId="2" borderId="14" xfId="0" applyFont="1" applyFill="1" applyBorder="1" applyAlignment="1">
      <alignment horizontal="right" vertical="center"/>
    </xf>
    <xf numFmtId="0" fontId="4" fillId="2" borderId="7" xfId="0" applyFont="1" applyFill="1" applyBorder="1" applyAlignment="1">
      <alignment horizontal="right" vertical="center"/>
    </xf>
    <xf numFmtId="0" fontId="4" fillId="2" borderId="5" xfId="0" applyFont="1" applyFill="1" applyBorder="1" applyAlignment="1">
      <alignment horizontal="right" vertical="center"/>
    </xf>
    <xf numFmtId="0" fontId="5" fillId="11" borderId="9" xfId="0" applyFont="1" applyFill="1" applyBorder="1" applyAlignment="1">
      <alignment vertical="center"/>
    </xf>
    <xf numFmtId="0" fontId="5" fillId="0" borderId="2" xfId="0" applyFont="1" applyBorder="1" applyAlignment="1">
      <alignment vertical="center"/>
    </xf>
    <xf numFmtId="165" fontId="42" fillId="14" borderId="12" xfId="0" applyNumberFormat="1" applyFont="1" applyFill="1" applyBorder="1" applyAlignment="1">
      <alignment horizontal="right" vertical="center"/>
    </xf>
    <xf numFmtId="0" fontId="4" fillId="0" borderId="0" xfId="0" applyFont="1" applyAlignment="1">
      <alignment vertical="top" wrapText="1"/>
    </xf>
    <xf numFmtId="0" fontId="10" fillId="8" borderId="4" xfId="0" applyFont="1" applyFill="1" applyBorder="1" applyAlignment="1">
      <alignment horizontal="center"/>
    </xf>
    <xf numFmtId="0" fontId="10" fillId="8" borderId="6" xfId="0" applyFont="1" applyFill="1" applyBorder="1" applyAlignment="1">
      <alignment horizontal="center"/>
    </xf>
    <xf numFmtId="0" fontId="17" fillId="2" borderId="0" xfId="0" applyFont="1" applyFill="1" applyAlignment="1">
      <alignment horizontal="left"/>
    </xf>
    <xf numFmtId="0" fontId="48" fillId="2" borderId="0" xfId="0" applyFont="1" applyFill="1"/>
    <xf numFmtId="0" fontId="10" fillId="11" borderId="0" xfId="0" applyFont="1" applyFill="1" applyAlignment="1">
      <alignment horizontal="left"/>
    </xf>
    <xf numFmtId="14" fontId="10" fillId="11" borderId="5" xfId="0" applyNumberFormat="1" applyFont="1" applyFill="1" applyBorder="1" applyAlignment="1">
      <alignment horizontal="center"/>
    </xf>
    <xf numFmtId="0" fontId="10" fillId="11" borderId="1" xfId="0" applyFont="1" applyFill="1" applyBorder="1" applyAlignment="1">
      <alignment horizontal="left"/>
    </xf>
    <xf numFmtId="14" fontId="10" fillId="11" borderId="7" xfId="0" applyNumberFormat="1" applyFont="1" applyFill="1" applyBorder="1" applyAlignment="1">
      <alignment horizontal="center"/>
    </xf>
    <xf numFmtId="165" fontId="10" fillId="8" borderId="15" xfId="0" applyNumberFormat="1" applyFont="1" applyFill="1" applyBorder="1" applyAlignment="1" applyProtection="1">
      <alignment horizontal="center" vertical="center"/>
      <protection locked="0"/>
    </xf>
    <xf numFmtId="165" fontId="10" fillId="8" borderId="33" xfId="0" applyNumberFormat="1" applyFont="1" applyFill="1" applyBorder="1" applyAlignment="1" applyProtection="1">
      <alignment horizontal="center" vertical="center"/>
      <protection locked="0"/>
    </xf>
    <xf numFmtId="0" fontId="0" fillId="0" borderId="0" xfId="0" pivotButton="1"/>
    <xf numFmtId="0" fontId="0" fillId="0" borderId="0" xfId="0" applyAlignment="1">
      <alignment horizontal="left"/>
    </xf>
    <xf numFmtId="169" fontId="0" fillId="0" borderId="0" xfId="0" applyNumberFormat="1"/>
    <xf numFmtId="0" fontId="49" fillId="0" borderId="0" xfId="0" applyFont="1" applyAlignment="1">
      <alignment horizontal="center"/>
    </xf>
    <xf numFmtId="0" fontId="52" fillId="0" borderId="0" xfId="0" applyFont="1"/>
    <xf numFmtId="10" fontId="0" fillId="0" borderId="0" xfId="0" applyNumberFormat="1"/>
    <xf numFmtId="0" fontId="0" fillId="0" borderId="0" xfId="0" applyAlignment="1">
      <alignment horizontal="center"/>
    </xf>
    <xf numFmtId="0" fontId="0" fillId="0" borderId="0" xfId="0" pivotButton="1" applyAlignment="1">
      <alignment horizontal="center"/>
    </xf>
    <xf numFmtId="0" fontId="53" fillId="0" borderId="0" xfId="0" applyFont="1"/>
    <xf numFmtId="0" fontId="46" fillId="9" borderId="0" xfId="0" applyFont="1" applyFill="1"/>
    <xf numFmtId="0" fontId="10" fillId="9" borderId="0" xfId="0" applyFont="1" applyFill="1"/>
    <xf numFmtId="0" fontId="54" fillId="0" borderId="0" xfId="0" applyFont="1" applyAlignment="1">
      <alignment vertical="center"/>
    </xf>
    <xf numFmtId="14" fontId="0" fillId="0" borderId="0" xfId="0" applyNumberFormat="1"/>
    <xf numFmtId="165" fontId="0" fillId="0" borderId="0" xfId="0" applyNumberFormat="1"/>
    <xf numFmtId="0" fontId="12" fillId="15" borderId="12" xfId="0" applyFont="1" applyFill="1" applyBorder="1" applyAlignment="1" applyProtection="1">
      <alignment horizontal="center" vertical="center"/>
      <protection locked="0"/>
    </xf>
    <xf numFmtId="0" fontId="4" fillId="0" borderId="6" xfId="0" applyFont="1" applyBorder="1" applyAlignment="1">
      <alignment horizontal="center" vertical="center"/>
    </xf>
    <xf numFmtId="0" fontId="12" fillId="0" borderId="0" xfId="0" applyFont="1" applyAlignment="1" applyProtection="1">
      <alignment horizontal="center" vertical="center"/>
      <protection locked="0"/>
    </xf>
    <xf numFmtId="0" fontId="1" fillId="0" borderId="0" xfId="0" applyFont="1" applyAlignment="1">
      <alignment vertical="center"/>
    </xf>
    <xf numFmtId="169" fontId="1" fillId="0" borderId="0" xfId="0" applyNumberFormat="1" applyFont="1" applyAlignment="1">
      <alignment vertical="center"/>
    </xf>
    <xf numFmtId="0" fontId="10" fillId="0" borderId="0" xfId="0" applyFont="1" applyAlignment="1">
      <alignment horizontal="left"/>
    </xf>
    <xf numFmtId="0" fontId="10" fillId="0" borderId="5" xfId="0" applyFont="1" applyBorder="1" applyAlignment="1">
      <alignment horizontal="left"/>
    </xf>
    <xf numFmtId="0" fontId="17" fillId="9" borderId="2" xfId="0" applyFont="1" applyFill="1" applyBorder="1" applyAlignment="1">
      <alignment horizontal="left" vertical="top" wrapText="1"/>
    </xf>
    <xf numFmtId="0" fontId="17" fillId="9" borderId="14" xfId="0" applyFont="1" applyFill="1" applyBorder="1" applyAlignment="1">
      <alignment horizontal="left" vertical="top" wrapText="1"/>
    </xf>
    <xf numFmtId="0" fontId="17" fillId="9" borderId="0" xfId="0" applyFont="1" applyFill="1" applyAlignment="1">
      <alignment horizontal="left" vertical="top" wrapText="1"/>
    </xf>
    <xf numFmtId="0" fontId="17" fillId="9" borderId="5" xfId="0" applyFont="1" applyFill="1" applyBorder="1" applyAlignment="1">
      <alignment horizontal="left" vertical="top" wrapText="1"/>
    </xf>
    <xf numFmtId="0" fontId="17" fillId="9" borderId="1" xfId="0" applyFont="1" applyFill="1" applyBorder="1" applyAlignment="1">
      <alignment horizontal="left" vertical="top" wrapText="1"/>
    </xf>
    <xf numFmtId="0" fontId="17" fillId="9" borderId="7" xfId="0" applyFont="1" applyFill="1" applyBorder="1" applyAlignment="1">
      <alignment horizontal="left" vertical="top" wrapText="1"/>
    </xf>
    <xf numFmtId="0" fontId="12" fillId="6" borderId="27" xfId="0" applyFont="1" applyFill="1" applyBorder="1" applyAlignment="1">
      <alignment horizontal="center" vertical="center"/>
    </xf>
    <xf numFmtId="0" fontId="29" fillId="2" borderId="0" xfId="0" applyFont="1" applyFill="1" applyAlignment="1">
      <alignment horizontal="center"/>
    </xf>
    <xf numFmtId="0" fontId="28" fillId="2" borderId="4"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12" fillId="8" borderId="2" xfId="0" applyFont="1" applyFill="1" applyBorder="1" applyAlignment="1" applyProtection="1">
      <alignment horizontal="center"/>
      <protection locked="0"/>
    </xf>
    <xf numFmtId="0" fontId="10" fillId="11" borderId="4" xfId="0" applyFont="1" applyFill="1" applyBorder="1" applyAlignment="1">
      <alignment horizontal="left"/>
    </xf>
    <xf numFmtId="0" fontId="10" fillId="11" borderId="5" xfId="0" applyFont="1" applyFill="1" applyBorder="1" applyAlignment="1">
      <alignment horizontal="left"/>
    </xf>
    <xf numFmtId="0" fontId="41" fillId="7" borderId="0" xfId="0" applyFont="1" applyFill="1" applyAlignment="1">
      <alignment horizontal="left" vertical="top" wrapText="1"/>
    </xf>
    <xf numFmtId="0" fontId="41" fillId="7" borderId="5" xfId="0" applyFont="1" applyFill="1" applyBorder="1" applyAlignment="1">
      <alignment horizontal="left" vertical="top" wrapText="1"/>
    </xf>
    <xf numFmtId="0" fontId="13" fillId="2" borderId="3" xfId="0" applyFont="1" applyFill="1" applyBorder="1"/>
    <xf numFmtId="0" fontId="13" fillId="2" borderId="14" xfId="0" applyFont="1" applyFill="1" applyBorder="1"/>
    <xf numFmtId="0" fontId="10" fillId="8" borderId="5" xfId="0" applyFont="1" applyFill="1" applyBorder="1" applyAlignment="1" applyProtection="1">
      <alignment shrinkToFit="1"/>
      <protection locked="0"/>
    </xf>
    <xf numFmtId="0" fontId="10" fillId="2" borderId="0" xfId="0" applyFont="1" applyFill="1" applyAlignment="1">
      <alignment horizontal="right"/>
    </xf>
    <xf numFmtId="0" fontId="12" fillId="10" borderId="3" xfId="0" applyFont="1" applyFill="1" applyBorder="1" applyAlignment="1">
      <alignment horizontal="center" vertical="center"/>
    </xf>
    <xf numFmtId="0" fontId="12" fillId="10" borderId="2" xfId="0" applyFont="1" applyFill="1" applyBorder="1" applyAlignment="1">
      <alignment horizontal="center" vertical="center"/>
    </xf>
    <xf numFmtId="0" fontId="12" fillId="10" borderId="14" xfId="0" applyFont="1" applyFill="1" applyBorder="1" applyAlignment="1">
      <alignment horizontal="center" vertical="center"/>
    </xf>
    <xf numFmtId="0" fontId="10" fillId="6" borderId="19" xfId="0" applyFont="1" applyFill="1" applyBorder="1" applyAlignment="1">
      <alignment horizontal="center" vertical="center"/>
    </xf>
    <xf numFmtId="0" fontId="10" fillId="6" borderId="20" xfId="0" applyFont="1" applyFill="1" applyBorder="1" applyAlignment="1">
      <alignment horizontal="center" vertical="center"/>
    </xf>
    <xf numFmtId="0" fontId="10" fillId="6" borderId="16" xfId="0" applyFont="1" applyFill="1" applyBorder="1" applyAlignment="1">
      <alignment horizontal="center" vertical="center"/>
    </xf>
    <xf numFmtId="0" fontId="12" fillId="6" borderId="24" xfId="0" applyFont="1" applyFill="1" applyBorder="1" applyAlignment="1">
      <alignment horizontal="center" vertical="center"/>
    </xf>
    <xf numFmtId="0" fontId="12" fillId="6" borderId="26" xfId="0" applyFont="1" applyFill="1" applyBorder="1" applyAlignment="1">
      <alignment horizontal="center" vertical="center"/>
    </xf>
    <xf numFmtId="0" fontId="30" fillId="10" borderId="6" xfId="0" applyFont="1" applyFill="1" applyBorder="1" applyAlignment="1">
      <alignment horizontal="center" vertical="center"/>
    </xf>
    <xf numFmtId="0" fontId="30" fillId="10" borderId="1" xfId="0" applyFont="1" applyFill="1" applyBorder="1" applyAlignment="1">
      <alignment horizontal="center" vertical="center"/>
    </xf>
    <xf numFmtId="0" fontId="30" fillId="10" borderId="7" xfId="0" applyFont="1" applyFill="1" applyBorder="1" applyAlignment="1">
      <alignment horizontal="center" vertical="center"/>
    </xf>
    <xf numFmtId="0" fontId="12" fillId="10" borderId="13" xfId="0" applyFont="1" applyFill="1" applyBorder="1" applyAlignment="1">
      <alignment horizontal="left" vertical="center"/>
    </xf>
    <xf numFmtId="0" fontId="12" fillId="10" borderId="9" xfId="0" applyFont="1" applyFill="1" applyBorder="1" applyAlignment="1">
      <alignment horizontal="left" vertical="center"/>
    </xf>
    <xf numFmtId="0" fontId="12" fillId="9" borderId="12" xfId="0" applyFont="1" applyFill="1" applyBorder="1" applyAlignment="1">
      <alignment horizontal="center" vertical="center"/>
    </xf>
    <xf numFmtId="0" fontId="10" fillId="9" borderId="13"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17" fillId="9" borderId="3" xfId="0" applyFont="1" applyFill="1" applyBorder="1" applyAlignment="1">
      <alignment horizontal="left" vertical="top" wrapText="1"/>
    </xf>
    <xf numFmtId="0" fontId="17" fillId="9" borderId="4" xfId="0" applyFont="1" applyFill="1" applyBorder="1" applyAlignment="1">
      <alignment horizontal="left" vertical="top" wrapText="1"/>
    </xf>
    <xf numFmtId="0" fontId="17" fillId="9" borderId="6" xfId="0" applyFont="1" applyFill="1" applyBorder="1" applyAlignment="1">
      <alignment horizontal="left" vertical="top" wrapText="1"/>
    </xf>
    <xf numFmtId="0" fontId="10" fillId="6" borderId="21"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13" borderId="13"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9" xfId="0" applyFont="1" applyFill="1" applyBorder="1" applyAlignment="1">
      <alignment horizontal="center" vertical="center" wrapText="1"/>
    </xf>
    <xf numFmtId="0" fontId="10" fillId="13" borderId="13" xfId="0" applyFont="1" applyFill="1" applyBorder="1" applyAlignment="1">
      <alignment horizontal="center" vertical="center"/>
    </xf>
    <xf numFmtId="0" fontId="10" fillId="13" borderId="8" xfId="0" applyFont="1" applyFill="1" applyBorder="1" applyAlignment="1">
      <alignment horizontal="center" vertical="center"/>
    </xf>
    <xf numFmtId="0" fontId="10" fillId="13" borderId="9" xfId="0" applyFont="1" applyFill="1" applyBorder="1" applyAlignment="1">
      <alignment horizontal="center" vertical="center"/>
    </xf>
    <xf numFmtId="0" fontId="10" fillId="8" borderId="4" xfId="0" applyFont="1" applyFill="1" applyBorder="1" applyAlignment="1" applyProtection="1">
      <alignment horizontal="left"/>
      <protection locked="0"/>
    </xf>
    <xf numFmtId="0" fontId="10" fillId="8" borderId="5" xfId="0" applyFont="1" applyFill="1" applyBorder="1" applyAlignment="1" applyProtection="1">
      <alignment horizontal="left"/>
      <protection locked="0"/>
    </xf>
    <xf numFmtId="165" fontId="12" fillId="10" borderId="13" xfId="0" applyNumberFormat="1" applyFont="1" applyFill="1" applyBorder="1" applyAlignment="1">
      <alignment horizontal="right" vertical="center"/>
    </xf>
    <xf numFmtId="165" fontId="12" fillId="10" borderId="9" xfId="0" applyNumberFormat="1" applyFont="1" applyFill="1" applyBorder="1" applyAlignment="1">
      <alignment horizontal="right" vertical="center"/>
    </xf>
    <xf numFmtId="0" fontId="10" fillId="10" borderId="4" xfId="0" applyFont="1" applyFill="1" applyBorder="1" applyAlignment="1">
      <alignment horizontal="center" vertical="center"/>
    </xf>
    <xf numFmtId="0" fontId="10" fillId="10" borderId="0" xfId="0" applyFont="1" applyFill="1" applyAlignment="1">
      <alignment horizontal="center" vertical="center"/>
    </xf>
    <xf numFmtId="0" fontId="10" fillId="10" borderId="0" xfId="0" applyFont="1" applyFill="1" applyAlignment="1">
      <alignment horizontal="right" vertical="center"/>
    </xf>
    <xf numFmtId="0" fontId="10" fillId="10" borderId="5" xfId="0" applyFont="1" applyFill="1" applyBorder="1" applyAlignment="1">
      <alignment horizontal="right" vertical="center"/>
    </xf>
    <xf numFmtId="0" fontId="17" fillId="10" borderId="0" xfId="0" applyFont="1" applyFill="1" applyAlignment="1">
      <alignment horizontal="right"/>
    </xf>
    <xf numFmtId="0" fontId="17" fillId="10" borderId="5" xfId="0" applyFont="1" applyFill="1" applyBorder="1" applyAlignment="1">
      <alignment horizontal="right"/>
    </xf>
    <xf numFmtId="165" fontId="12" fillId="13" borderId="12" xfId="0" applyNumberFormat="1" applyFont="1" applyFill="1" applyBorder="1" applyAlignment="1">
      <alignment horizontal="center" vertical="center"/>
    </xf>
    <xf numFmtId="0" fontId="47" fillId="0" borderId="0" xfId="0" applyFont="1" applyAlignment="1">
      <alignment horizontal="justify" vertical="center"/>
    </xf>
    <xf numFmtId="0" fontId="47" fillId="0" borderId="5" xfId="0" applyFont="1" applyBorder="1" applyAlignment="1">
      <alignment horizontal="justify" vertical="center"/>
    </xf>
    <xf numFmtId="0" fontId="13" fillId="2" borderId="2" xfId="0" applyFont="1" applyFill="1" applyBorder="1"/>
    <xf numFmtId="0" fontId="10" fillId="0" borderId="6" xfId="0" applyFont="1" applyBorder="1"/>
    <xf numFmtId="0" fontId="10" fillId="0" borderId="1" xfId="0" applyFont="1" applyBorder="1"/>
    <xf numFmtId="12" fontId="10" fillId="0" borderId="1" xfId="0" applyNumberFormat="1" applyFont="1" applyBorder="1" applyAlignment="1">
      <alignment horizontal="center"/>
    </xf>
    <xf numFmtId="12" fontId="10" fillId="0" borderId="7" xfId="0" applyNumberFormat="1" applyFont="1" applyBorder="1" applyAlignment="1">
      <alignment horizontal="center"/>
    </xf>
    <xf numFmtId="0" fontId="10" fillId="0" borderId="4" xfId="0" applyFont="1" applyBorder="1" applyAlignment="1">
      <alignment horizontal="left"/>
    </xf>
    <xf numFmtId="0" fontId="13" fillId="2" borderId="2" xfId="0" applyFont="1" applyFill="1" applyBorder="1" applyAlignment="1">
      <alignment horizontal="center"/>
    </xf>
    <xf numFmtId="0" fontId="13" fillId="2" borderId="14" xfId="0" applyFont="1" applyFill="1" applyBorder="1" applyAlignment="1">
      <alignment horizontal="center"/>
    </xf>
    <xf numFmtId="0" fontId="47" fillId="8" borderId="0" xfId="0" applyFont="1" applyFill="1" applyAlignment="1" applyProtection="1">
      <alignment horizontal="justify" vertical="center"/>
      <protection locked="0"/>
    </xf>
    <xf numFmtId="0" fontId="47" fillId="8" borderId="5" xfId="0" applyFont="1" applyFill="1" applyBorder="1" applyAlignment="1" applyProtection="1">
      <alignment horizontal="justify" vertical="center"/>
      <protection locked="0"/>
    </xf>
    <xf numFmtId="0" fontId="4" fillId="0" borderId="4" xfId="0" applyFont="1" applyBorder="1" applyAlignment="1">
      <alignment horizontal="center" vertical="center"/>
    </xf>
    <xf numFmtId="0" fontId="6" fillId="0" borderId="5" xfId="0" applyFont="1" applyBorder="1" applyAlignment="1">
      <alignment horizontal="center" vertical="center"/>
    </xf>
    <xf numFmtId="0" fontId="4" fillId="0" borderId="3" xfId="0" applyFont="1" applyBorder="1" applyAlignment="1">
      <alignment horizontal="center" vertical="center"/>
    </xf>
    <xf numFmtId="0" fontId="6" fillId="0" borderId="14" xfId="0" applyFont="1" applyBorder="1" applyAlignment="1">
      <alignment horizontal="center" vertical="center"/>
    </xf>
    <xf numFmtId="0" fontId="4" fillId="0" borderId="0" xfId="0" applyFont="1" applyAlignment="1">
      <alignment vertical="top" wrapText="1"/>
    </xf>
    <xf numFmtId="0" fontId="4" fillId="11" borderId="5" xfId="0" applyFont="1" applyFill="1" applyBorder="1" applyAlignment="1">
      <alignment horizontal="center" vertical="center" textRotation="90"/>
    </xf>
    <xf numFmtId="0" fontId="4" fillId="11" borderId="7" xfId="0" applyFont="1" applyFill="1" applyBorder="1" applyAlignment="1">
      <alignment horizontal="center" vertical="center" textRotation="90"/>
    </xf>
    <xf numFmtId="0" fontId="8" fillId="0" borderId="0" xfId="0" applyFont="1" applyAlignment="1">
      <alignment horizontal="center" vertical="center"/>
    </xf>
    <xf numFmtId="0" fontId="23" fillId="13" borderId="13" xfId="0" applyFont="1" applyFill="1" applyBorder="1" applyAlignment="1">
      <alignment horizontal="center" vertical="center" textRotation="90" wrapText="1"/>
    </xf>
    <xf numFmtId="0" fontId="23" fillId="13" borderId="9" xfId="0" applyFont="1" applyFill="1" applyBorder="1" applyAlignment="1">
      <alignment horizontal="center" vertical="center" textRotation="90"/>
    </xf>
    <xf numFmtId="0" fontId="4" fillId="0" borderId="2" xfId="0" applyFont="1" applyBorder="1" applyAlignment="1">
      <alignment horizontal="center" vertical="top"/>
    </xf>
    <xf numFmtId="166" fontId="1" fillId="2" borderId="28" xfId="0" applyNumberFormat="1" applyFont="1" applyFill="1" applyBorder="1" applyAlignment="1">
      <alignment horizontal="right" vertical="center"/>
    </xf>
    <xf numFmtId="166" fontId="1" fillId="2" borderId="29" xfId="0" applyNumberFormat="1" applyFont="1" applyFill="1" applyBorder="1" applyAlignment="1">
      <alignment horizontal="right" vertical="center"/>
    </xf>
    <xf numFmtId="166" fontId="1" fillId="2" borderId="30" xfId="0" applyNumberFormat="1" applyFont="1" applyFill="1" applyBorder="1" applyAlignment="1">
      <alignment horizontal="right" vertical="center"/>
    </xf>
    <xf numFmtId="167" fontId="35" fillId="11" borderId="28" xfId="0" applyNumberFormat="1" applyFont="1" applyFill="1" applyBorder="1" applyAlignment="1">
      <alignment horizontal="center" vertical="center"/>
    </xf>
    <xf numFmtId="167" fontId="35" fillId="11" borderId="30" xfId="0" applyNumberFormat="1" applyFont="1" applyFill="1" applyBorder="1" applyAlignment="1">
      <alignment horizontal="center" vertical="center"/>
    </xf>
    <xf numFmtId="0" fontId="15" fillId="0" borderId="0" xfId="0" applyFont="1" applyAlignment="1">
      <alignment horizontal="left" vertical="top"/>
    </xf>
    <xf numFmtId="0" fontId="16" fillId="0" borderId="0" xfId="0" applyFont="1" applyAlignment="1">
      <alignment horizontal="left" vertical="center"/>
    </xf>
    <xf numFmtId="0" fontId="23" fillId="2" borderId="12" xfId="0" applyFont="1" applyFill="1" applyBorder="1" applyAlignment="1">
      <alignment horizontal="center" vertical="center"/>
    </xf>
    <xf numFmtId="0" fontId="14" fillId="0" borderId="13" xfId="0" applyFont="1" applyBorder="1" applyAlignment="1">
      <alignment horizontal="center" vertical="center" textRotation="90"/>
    </xf>
    <xf numFmtId="0" fontId="14" fillId="0" borderId="9" xfId="0" applyFont="1" applyBorder="1" applyAlignment="1">
      <alignment horizontal="center" vertical="center" textRotation="90"/>
    </xf>
    <xf numFmtId="0" fontId="14" fillId="6" borderId="13" xfId="0" applyFont="1" applyFill="1" applyBorder="1" applyAlignment="1">
      <alignment horizontal="center" vertical="center" textRotation="90" wrapText="1"/>
    </xf>
    <xf numFmtId="0" fontId="14" fillId="6" borderId="9" xfId="0" applyFont="1" applyFill="1" applyBorder="1" applyAlignment="1">
      <alignment horizontal="center" vertical="center" textRotation="90" wrapText="1"/>
    </xf>
    <xf numFmtId="0" fontId="14" fillId="0" borderId="13" xfId="0" applyFont="1" applyBorder="1" applyAlignment="1">
      <alignment horizontal="center" vertical="center" textRotation="90" wrapText="1"/>
    </xf>
    <xf numFmtId="0" fontId="14" fillId="0" borderId="9" xfId="0" applyFont="1" applyBorder="1" applyAlignment="1">
      <alignment horizontal="center" vertical="center" textRotation="90" wrapText="1"/>
    </xf>
    <xf numFmtId="0" fontId="23" fillId="2" borderId="28" xfId="0" applyFont="1" applyFill="1" applyBorder="1" applyAlignment="1">
      <alignment horizontal="center" vertical="center"/>
    </xf>
    <xf numFmtId="0" fontId="23" fillId="2" borderId="29" xfId="0" applyFont="1" applyFill="1" applyBorder="1" applyAlignment="1">
      <alignment horizontal="center" vertical="center"/>
    </xf>
    <xf numFmtId="0" fontId="23" fillId="2" borderId="30" xfId="0" applyFont="1" applyFill="1" applyBorder="1" applyAlignment="1">
      <alignment horizontal="center" vertical="center"/>
    </xf>
    <xf numFmtId="0" fontId="1" fillId="0" borderId="0" xfId="0" applyFont="1" applyAlignment="1">
      <alignment horizontal="center" vertical="center" wrapText="1"/>
    </xf>
    <xf numFmtId="166" fontId="5" fillId="2" borderId="28" xfId="0" applyNumberFormat="1" applyFont="1" applyFill="1" applyBorder="1" applyAlignment="1">
      <alignment horizontal="right" vertical="center"/>
    </xf>
    <xf numFmtId="166" fontId="5" fillId="2" borderId="29" xfId="0" applyNumberFormat="1" applyFont="1" applyFill="1" applyBorder="1" applyAlignment="1">
      <alignment horizontal="right" vertical="center"/>
    </xf>
    <xf numFmtId="166" fontId="5" fillId="2" borderId="30" xfId="0" applyNumberFormat="1" applyFont="1" applyFill="1" applyBorder="1" applyAlignment="1">
      <alignment horizontal="right" vertical="center"/>
    </xf>
    <xf numFmtId="166" fontId="1" fillId="2" borderId="3" xfId="0" applyNumberFormat="1" applyFont="1" applyFill="1" applyBorder="1" applyAlignment="1">
      <alignment horizontal="right" vertical="center"/>
    </xf>
    <xf numFmtId="166" fontId="1" fillId="2" borderId="2" xfId="0" applyNumberFormat="1" applyFont="1" applyFill="1" applyBorder="1" applyAlignment="1">
      <alignment horizontal="right" vertical="center"/>
    </xf>
    <xf numFmtId="166" fontId="1" fillId="2" borderId="14" xfId="0" applyNumberFormat="1" applyFont="1" applyFill="1" applyBorder="1" applyAlignment="1">
      <alignment horizontal="right" vertical="center"/>
    </xf>
    <xf numFmtId="0" fontId="23" fillId="2" borderId="13" xfId="0" applyFont="1" applyFill="1" applyBorder="1" applyAlignment="1">
      <alignment horizontal="center" vertical="center" textRotation="90"/>
    </xf>
    <xf numFmtId="0" fontId="23" fillId="2" borderId="8" xfId="0" applyFont="1" applyFill="1" applyBorder="1" applyAlignment="1">
      <alignment horizontal="center" vertical="center" textRotation="90"/>
    </xf>
    <xf numFmtId="0" fontId="23" fillId="0" borderId="3" xfId="0" applyFont="1" applyBorder="1" applyAlignment="1">
      <alignment horizontal="center" vertical="center" textRotation="90"/>
    </xf>
    <xf numFmtId="0" fontId="23" fillId="0" borderId="4" xfId="0" applyFont="1" applyBorder="1" applyAlignment="1">
      <alignment horizontal="center" vertical="center" textRotation="90"/>
    </xf>
    <xf numFmtId="0" fontId="23" fillId="2" borderId="8" xfId="0" applyFont="1" applyFill="1" applyBorder="1" applyAlignment="1">
      <alignment horizontal="center" vertical="center" textRotation="90" wrapText="1"/>
    </xf>
    <xf numFmtId="0" fontId="23" fillId="0" borderId="13" xfId="0" applyFont="1" applyBorder="1" applyAlignment="1">
      <alignment horizontal="center" vertical="center" textRotation="90"/>
    </xf>
    <xf numFmtId="0" fontId="23" fillId="0" borderId="8" xfId="0" applyFont="1" applyBorder="1" applyAlignment="1">
      <alignment horizontal="center" vertical="center" textRotation="90"/>
    </xf>
    <xf numFmtId="0" fontId="23" fillId="2" borderId="13" xfId="0" applyFont="1" applyFill="1" applyBorder="1" applyAlignment="1">
      <alignment horizontal="center" vertical="center"/>
    </xf>
    <xf numFmtId="0" fontId="23" fillId="2" borderId="9" xfId="0" applyFont="1" applyFill="1" applyBorder="1" applyAlignment="1">
      <alignment horizontal="center" vertical="center"/>
    </xf>
    <xf numFmtId="0" fontId="14" fillId="6" borderId="13" xfId="0" applyFont="1" applyFill="1" applyBorder="1" applyAlignment="1">
      <alignment horizontal="center" textRotation="90"/>
    </xf>
    <xf numFmtId="0" fontId="14" fillId="6" borderId="9" xfId="0" applyFont="1" applyFill="1" applyBorder="1" applyAlignment="1">
      <alignment horizontal="center" textRotation="90"/>
    </xf>
    <xf numFmtId="0" fontId="23" fillId="2" borderId="9" xfId="0" applyFont="1" applyFill="1" applyBorder="1" applyAlignment="1">
      <alignment horizontal="center" vertical="center" textRotation="90" wrapText="1"/>
    </xf>
    <xf numFmtId="0" fontId="23" fillId="2" borderId="13" xfId="0" applyFont="1" applyFill="1" applyBorder="1" applyAlignment="1">
      <alignment horizontal="center" vertical="center" textRotation="90" wrapText="1"/>
    </xf>
    <xf numFmtId="0" fontId="6" fillId="0" borderId="2" xfId="0" applyFont="1" applyBorder="1" applyAlignment="1">
      <alignment horizontal="center" vertical="top"/>
    </xf>
    <xf numFmtId="0" fontId="14" fillId="6" borderId="13" xfId="0" applyFont="1" applyFill="1" applyBorder="1" applyAlignment="1">
      <alignment horizontal="center" vertical="center" textRotation="90"/>
    </xf>
    <xf numFmtId="0" fontId="14" fillId="6" borderId="9" xfId="0" applyFont="1" applyFill="1" applyBorder="1" applyAlignment="1">
      <alignment horizontal="center" vertical="center" textRotation="90"/>
    </xf>
    <xf numFmtId="166" fontId="1" fillId="2" borderId="6" xfId="0" applyNumberFormat="1" applyFont="1" applyFill="1" applyBorder="1" applyAlignment="1">
      <alignment horizontal="center" vertical="center"/>
    </xf>
    <xf numFmtId="166" fontId="1" fillId="2" borderId="1" xfId="0" applyNumberFormat="1" applyFont="1" applyFill="1" applyBorder="1" applyAlignment="1">
      <alignment horizontal="center" vertical="center"/>
    </xf>
    <xf numFmtId="166" fontId="1" fillId="2" borderId="7" xfId="0" applyNumberFormat="1" applyFont="1" applyFill="1" applyBorder="1" applyAlignment="1">
      <alignment horizontal="center" vertical="center"/>
    </xf>
    <xf numFmtId="0" fontId="51" fillId="0" borderId="0" xfId="0" applyFont="1" applyAlignment="1">
      <alignment horizontal="center"/>
    </xf>
  </cellXfs>
  <cellStyles count="1">
    <cellStyle name="Standard" xfId="0" builtinId="0"/>
  </cellStyles>
  <dxfs count="7585">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lor theme="0"/>
      </font>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ont>
        <color theme="0"/>
      </font>
    </dxf>
    <dxf>
      <fill>
        <patternFill>
          <bgColor indexed="51"/>
        </patternFill>
      </fill>
    </dxf>
    <dxf>
      <fill>
        <patternFill>
          <bgColor theme="5" tint="-0.2499465926084170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theme="5" tint="-0.24994659260841701"/>
        </patternFill>
      </fill>
    </dxf>
  </dxfs>
  <tableStyles count="0" defaultTableStyle="TableStyleMedium9" defaultPivotStyle="PivotStyleLight16"/>
  <colors>
    <mruColors>
      <color rgb="FFFFFF99"/>
      <color rgb="FFFF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pivotCacheDefinition" Target="pivotCache/pivotCacheDefinition11.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pivotCacheDefinition" Target="pivotCache/pivotCacheDefinition10.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29" Type="http://schemas.openxmlformats.org/officeDocument/2006/relationships/pivotCacheDefinition" Target="pivotCache/pivotCacheDefinition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8.xml"/><Relationship Id="rId28" Type="http://schemas.openxmlformats.org/officeDocument/2006/relationships/pivotCacheDefinition" Target="pivotCache/pivotCacheDefinition13.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7.xml"/><Relationship Id="rId27" Type="http://schemas.openxmlformats.org/officeDocument/2006/relationships/pivotCacheDefinition" Target="pivotCache/pivotCacheDefinition12.xml"/><Relationship Id="rId30" Type="http://schemas.openxmlformats.org/officeDocument/2006/relationships/theme" Target="theme/theme1.xml"/><Relationship Id="rId35"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[Arbeitszeiterfassung-2025-2026.xlsm]Auswertung-Wochen!PivotTable2</c:name>
    <c:fmtId val="3"/>
  </c:pivotSource>
  <c:chart>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90829761285233E-2"/>
          <c:y val="0.14266547240877372"/>
          <c:w val="0.94773527275884561"/>
          <c:h val="0.703981976478667"/>
        </c:manualLayout>
      </c:layout>
      <c:lineChart>
        <c:grouping val="standard"/>
        <c:varyColors val="0"/>
        <c:ser>
          <c:idx val="0"/>
          <c:order val="0"/>
          <c:tx>
            <c:strRef>
              <c:f>'Auswertung-Wochen'!$B$3</c:f>
              <c:strCache>
                <c:ptCount val="1"/>
                <c:pt idx="0">
                  <c:v>Wo-Std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'Auswertung-Wochen'!$A$4:$A$57</c:f>
              <c:strCache>
                <c:ptCount val="53"/>
                <c:pt idx="0">
                  <c:v>2024-40</c:v>
                </c:pt>
                <c:pt idx="1">
                  <c:v>2024-41</c:v>
                </c:pt>
                <c:pt idx="2">
                  <c:v>2024-42</c:v>
                </c:pt>
                <c:pt idx="3">
                  <c:v>2024-43</c:v>
                </c:pt>
                <c:pt idx="4">
                  <c:v>2024-44</c:v>
                </c:pt>
                <c:pt idx="5">
                  <c:v>2024-45</c:v>
                </c:pt>
                <c:pt idx="6">
                  <c:v>2024-46</c:v>
                </c:pt>
                <c:pt idx="7">
                  <c:v>2024-47</c:v>
                </c:pt>
                <c:pt idx="8">
                  <c:v>2024-48</c:v>
                </c:pt>
                <c:pt idx="9">
                  <c:v>2024-49</c:v>
                </c:pt>
                <c:pt idx="10">
                  <c:v>2024-50</c:v>
                </c:pt>
                <c:pt idx="11">
                  <c:v>2024-51</c:v>
                </c:pt>
                <c:pt idx="12">
                  <c:v>2024-52</c:v>
                </c:pt>
                <c:pt idx="13">
                  <c:v>2025-01</c:v>
                </c:pt>
                <c:pt idx="14">
                  <c:v>2025-02</c:v>
                </c:pt>
                <c:pt idx="15">
                  <c:v>2025-03</c:v>
                </c:pt>
                <c:pt idx="16">
                  <c:v>2025-04</c:v>
                </c:pt>
                <c:pt idx="17">
                  <c:v>2025-05</c:v>
                </c:pt>
                <c:pt idx="18">
                  <c:v>2025-06</c:v>
                </c:pt>
                <c:pt idx="19">
                  <c:v>2025-07</c:v>
                </c:pt>
                <c:pt idx="20">
                  <c:v>2025-08</c:v>
                </c:pt>
                <c:pt idx="21">
                  <c:v>2025-09</c:v>
                </c:pt>
                <c:pt idx="22">
                  <c:v>2025-10</c:v>
                </c:pt>
                <c:pt idx="23">
                  <c:v>2025-11</c:v>
                </c:pt>
                <c:pt idx="24">
                  <c:v>2025-12</c:v>
                </c:pt>
                <c:pt idx="25">
                  <c:v>2025-13</c:v>
                </c:pt>
                <c:pt idx="26">
                  <c:v>2025-14</c:v>
                </c:pt>
                <c:pt idx="27">
                  <c:v>2025-15</c:v>
                </c:pt>
                <c:pt idx="28">
                  <c:v>2025-16</c:v>
                </c:pt>
                <c:pt idx="29">
                  <c:v>2025-17</c:v>
                </c:pt>
                <c:pt idx="30">
                  <c:v>2025-18</c:v>
                </c:pt>
                <c:pt idx="31">
                  <c:v>2025-19</c:v>
                </c:pt>
                <c:pt idx="32">
                  <c:v>2025-20</c:v>
                </c:pt>
                <c:pt idx="33">
                  <c:v>2025-21</c:v>
                </c:pt>
                <c:pt idx="34">
                  <c:v>2025-22</c:v>
                </c:pt>
                <c:pt idx="35">
                  <c:v>2025-23</c:v>
                </c:pt>
                <c:pt idx="36">
                  <c:v>2025-24</c:v>
                </c:pt>
                <c:pt idx="37">
                  <c:v>2025-25</c:v>
                </c:pt>
                <c:pt idx="38">
                  <c:v>2025-26</c:v>
                </c:pt>
                <c:pt idx="39">
                  <c:v>2025-27</c:v>
                </c:pt>
                <c:pt idx="40">
                  <c:v>2025-28</c:v>
                </c:pt>
                <c:pt idx="41">
                  <c:v>2025-29</c:v>
                </c:pt>
                <c:pt idx="42">
                  <c:v>2025-30</c:v>
                </c:pt>
                <c:pt idx="43">
                  <c:v>2025-31</c:v>
                </c:pt>
                <c:pt idx="44">
                  <c:v>2025-32</c:v>
                </c:pt>
                <c:pt idx="45">
                  <c:v>2025-33</c:v>
                </c:pt>
                <c:pt idx="46">
                  <c:v>2025-34</c:v>
                </c:pt>
                <c:pt idx="47">
                  <c:v>2025-35</c:v>
                </c:pt>
                <c:pt idx="48">
                  <c:v>2025-36</c:v>
                </c:pt>
                <c:pt idx="49">
                  <c:v>2025-37</c:v>
                </c:pt>
                <c:pt idx="50">
                  <c:v>2025-38</c:v>
                </c:pt>
                <c:pt idx="51">
                  <c:v>2025-39</c:v>
                </c:pt>
                <c:pt idx="52">
                  <c:v>2025-40</c:v>
                </c:pt>
              </c:strCache>
            </c:strRef>
          </c:cat>
          <c:val>
            <c:numRef>
              <c:f>'Auswertung-Wochen'!$B$4:$B$57</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5-E914-4B56-8543-E4CD5A573D61}"/>
            </c:ext>
          </c:extLst>
        </c:ser>
        <c:ser>
          <c:idx val="1"/>
          <c:order val="1"/>
          <c:tx>
            <c:strRef>
              <c:f>'Auswertung-Wochen'!$C$3</c:f>
              <c:strCache>
                <c:ptCount val="1"/>
                <c:pt idx="0">
                  <c:v>Arb-Zeit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'Auswertung-Wochen'!$A$4:$A$57</c:f>
              <c:strCache>
                <c:ptCount val="53"/>
                <c:pt idx="0">
                  <c:v>2024-40</c:v>
                </c:pt>
                <c:pt idx="1">
                  <c:v>2024-41</c:v>
                </c:pt>
                <c:pt idx="2">
                  <c:v>2024-42</c:v>
                </c:pt>
                <c:pt idx="3">
                  <c:v>2024-43</c:v>
                </c:pt>
                <c:pt idx="4">
                  <c:v>2024-44</c:v>
                </c:pt>
                <c:pt idx="5">
                  <c:v>2024-45</c:v>
                </c:pt>
                <c:pt idx="6">
                  <c:v>2024-46</c:v>
                </c:pt>
                <c:pt idx="7">
                  <c:v>2024-47</c:v>
                </c:pt>
                <c:pt idx="8">
                  <c:v>2024-48</c:v>
                </c:pt>
                <c:pt idx="9">
                  <c:v>2024-49</c:v>
                </c:pt>
                <c:pt idx="10">
                  <c:v>2024-50</c:v>
                </c:pt>
                <c:pt idx="11">
                  <c:v>2024-51</c:v>
                </c:pt>
                <c:pt idx="12">
                  <c:v>2024-52</c:v>
                </c:pt>
                <c:pt idx="13">
                  <c:v>2025-01</c:v>
                </c:pt>
                <c:pt idx="14">
                  <c:v>2025-02</c:v>
                </c:pt>
                <c:pt idx="15">
                  <c:v>2025-03</c:v>
                </c:pt>
                <c:pt idx="16">
                  <c:v>2025-04</c:v>
                </c:pt>
                <c:pt idx="17">
                  <c:v>2025-05</c:v>
                </c:pt>
                <c:pt idx="18">
                  <c:v>2025-06</c:v>
                </c:pt>
                <c:pt idx="19">
                  <c:v>2025-07</c:v>
                </c:pt>
                <c:pt idx="20">
                  <c:v>2025-08</c:v>
                </c:pt>
                <c:pt idx="21">
                  <c:v>2025-09</c:v>
                </c:pt>
                <c:pt idx="22">
                  <c:v>2025-10</c:v>
                </c:pt>
                <c:pt idx="23">
                  <c:v>2025-11</c:v>
                </c:pt>
                <c:pt idx="24">
                  <c:v>2025-12</c:v>
                </c:pt>
                <c:pt idx="25">
                  <c:v>2025-13</c:v>
                </c:pt>
                <c:pt idx="26">
                  <c:v>2025-14</c:v>
                </c:pt>
                <c:pt idx="27">
                  <c:v>2025-15</c:v>
                </c:pt>
                <c:pt idx="28">
                  <c:v>2025-16</c:v>
                </c:pt>
                <c:pt idx="29">
                  <c:v>2025-17</c:v>
                </c:pt>
                <c:pt idx="30">
                  <c:v>2025-18</c:v>
                </c:pt>
                <c:pt idx="31">
                  <c:v>2025-19</c:v>
                </c:pt>
                <c:pt idx="32">
                  <c:v>2025-20</c:v>
                </c:pt>
                <c:pt idx="33">
                  <c:v>2025-21</c:v>
                </c:pt>
                <c:pt idx="34">
                  <c:v>2025-22</c:v>
                </c:pt>
                <c:pt idx="35">
                  <c:v>2025-23</c:v>
                </c:pt>
                <c:pt idx="36">
                  <c:v>2025-24</c:v>
                </c:pt>
                <c:pt idx="37">
                  <c:v>2025-25</c:v>
                </c:pt>
                <c:pt idx="38">
                  <c:v>2025-26</c:v>
                </c:pt>
                <c:pt idx="39">
                  <c:v>2025-27</c:v>
                </c:pt>
                <c:pt idx="40">
                  <c:v>2025-28</c:v>
                </c:pt>
                <c:pt idx="41">
                  <c:v>2025-29</c:v>
                </c:pt>
                <c:pt idx="42">
                  <c:v>2025-30</c:v>
                </c:pt>
                <c:pt idx="43">
                  <c:v>2025-31</c:v>
                </c:pt>
                <c:pt idx="44">
                  <c:v>2025-32</c:v>
                </c:pt>
                <c:pt idx="45">
                  <c:v>2025-33</c:v>
                </c:pt>
                <c:pt idx="46">
                  <c:v>2025-34</c:v>
                </c:pt>
                <c:pt idx="47">
                  <c:v>2025-35</c:v>
                </c:pt>
                <c:pt idx="48">
                  <c:v>2025-36</c:v>
                </c:pt>
                <c:pt idx="49">
                  <c:v>2025-37</c:v>
                </c:pt>
                <c:pt idx="50">
                  <c:v>2025-38</c:v>
                </c:pt>
                <c:pt idx="51">
                  <c:v>2025-39</c:v>
                </c:pt>
                <c:pt idx="52">
                  <c:v>2025-40</c:v>
                </c:pt>
              </c:strCache>
            </c:strRef>
          </c:cat>
          <c:val>
            <c:numRef>
              <c:f>'Auswertung-Wochen'!$C$4:$C$57</c:f>
              <c:numCache>
                <c:formatCode>[h]:mm</c:formatCode>
                <c:ptCount val="53"/>
                <c:pt idx="0">
                  <c:v>0.98750000000000004</c:v>
                </c:pt>
                <c:pt idx="1">
                  <c:v>1.6458333333333333</c:v>
                </c:pt>
                <c:pt idx="2">
                  <c:v>1.6458333333333333</c:v>
                </c:pt>
                <c:pt idx="3">
                  <c:v>1.6458333333333333</c:v>
                </c:pt>
                <c:pt idx="4">
                  <c:v>1.3166666666666667</c:v>
                </c:pt>
                <c:pt idx="5">
                  <c:v>1.6458333333333333</c:v>
                </c:pt>
                <c:pt idx="6">
                  <c:v>1.6458333333333333</c:v>
                </c:pt>
                <c:pt idx="7">
                  <c:v>1.6458333333333333</c:v>
                </c:pt>
                <c:pt idx="8">
                  <c:v>1.6458333333333333</c:v>
                </c:pt>
                <c:pt idx="9">
                  <c:v>1.6458333333333333</c:v>
                </c:pt>
                <c:pt idx="10">
                  <c:v>1.6458333333333333</c:v>
                </c:pt>
                <c:pt idx="11">
                  <c:v>1.6458333333333333</c:v>
                </c:pt>
                <c:pt idx="12">
                  <c:v>0.65833333333333333</c:v>
                </c:pt>
                <c:pt idx="13">
                  <c:v>0.98750000000000004</c:v>
                </c:pt>
                <c:pt idx="14">
                  <c:v>1.3166666666666667</c:v>
                </c:pt>
                <c:pt idx="15">
                  <c:v>1.6458333333333333</c:v>
                </c:pt>
                <c:pt idx="16">
                  <c:v>1.6458333333333333</c:v>
                </c:pt>
                <c:pt idx="17">
                  <c:v>1.6458333333333333</c:v>
                </c:pt>
                <c:pt idx="18">
                  <c:v>1.6458333333333333</c:v>
                </c:pt>
                <c:pt idx="19">
                  <c:v>1.6458333333333333</c:v>
                </c:pt>
                <c:pt idx="20">
                  <c:v>1.6458333333333333</c:v>
                </c:pt>
                <c:pt idx="21">
                  <c:v>1.6458333333333333</c:v>
                </c:pt>
                <c:pt idx="22">
                  <c:v>1.6458333333333333</c:v>
                </c:pt>
                <c:pt idx="23">
                  <c:v>1.6458333333333333</c:v>
                </c:pt>
                <c:pt idx="24">
                  <c:v>1.6458333333333333</c:v>
                </c:pt>
                <c:pt idx="25">
                  <c:v>1.6458333333333333</c:v>
                </c:pt>
                <c:pt idx="26">
                  <c:v>1.6458333333333333</c:v>
                </c:pt>
                <c:pt idx="27">
                  <c:v>1.6458333333333333</c:v>
                </c:pt>
                <c:pt idx="28">
                  <c:v>1.1520833333333333</c:v>
                </c:pt>
                <c:pt idx="29">
                  <c:v>1.3166666666666667</c:v>
                </c:pt>
                <c:pt idx="30">
                  <c:v>1.3166666666666667</c:v>
                </c:pt>
                <c:pt idx="31">
                  <c:v>1.6458333333333333</c:v>
                </c:pt>
                <c:pt idx="32">
                  <c:v>1.6458333333333333</c:v>
                </c:pt>
                <c:pt idx="33">
                  <c:v>1.6458333333333333</c:v>
                </c:pt>
                <c:pt idx="34">
                  <c:v>1.3166666666666667</c:v>
                </c:pt>
                <c:pt idx="35">
                  <c:v>1.6458333333333333</c:v>
                </c:pt>
                <c:pt idx="36">
                  <c:v>1.3166666666666667</c:v>
                </c:pt>
                <c:pt idx="37">
                  <c:v>1.3166666666666667</c:v>
                </c:pt>
                <c:pt idx="38">
                  <c:v>1.6458333333333333</c:v>
                </c:pt>
                <c:pt idx="39">
                  <c:v>1.6458333333333333</c:v>
                </c:pt>
                <c:pt idx="40">
                  <c:v>1.6458333333333333</c:v>
                </c:pt>
                <c:pt idx="41">
                  <c:v>1.6458333333333333</c:v>
                </c:pt>
                <c:pt idx="42">
                  <c:v>1.6458333333333333</c:v>
                </c:pt>
                <c:pt idx="43">
                  <c:v>1.6458333333333333</c:v>
                </c:pt>
                <c:pt idx="44">
                  <c:v>1.6458333333333333</c:v>
                </c:pt>
                <c:pt idx="45">
                  <c:v>1.6458333333333333</c:v>
                </c:pt>
                <c:pt idx="46">
                  <c:v>1.6458333333333333</c:v>
                </c:pt>
                <c:pt idx="47">
                  <c:v>1.6458333333333333</c:v>
                </c:pt>
                <c:pt idx="48">
                  <c:v>1.6458333333333333</c:v>
                </c:pt>
                <c:pt idx="49">
                  <c:v>1.6458333333333333</c:v>
                </c:pt>
                <c:pt idx="50">
                  <c:v>1.6458333333333333</c:v>
                </c:pt>
                <c:pt idx="51">
                  <c:v>1.6458333333333333</c:v>
                </c:pt>
                <c:pt idx="52">
                  <c:v>0.65833333333333333</c:v>
                </c:pt>
              </c:numCache>
            </c:numRef>
          </c:val>
          <c:smooth val="0"/>
          <c:extLst>
            <c:ext xmlns:c16="http://schemas.microsoft.com/office/drawing/2014/chart" uri="{C3380CC4-5D6E-409C-BE32-E72D297353CC}">
              <c16:uniqueId val="{00000001-4F90-466B-AEC6-253777AB9EA7}"/>
            </c:ext>
          </c:extLst>
        </c:ser>
        <c:dLbls>
          <c:showLegendKey val="0"/>
          <c:showVal val="0"/>
          <c:showCatName val="0"/>
          <c:showSerName val="0"/>
          <c:showPercent val="0"/>
          <c:showBubbleSize val="0"/>
        </c:dLbls>
        <c:marker val="1"/>
        <c:smooth val="0"/>
        <c:axId val="779958280"/>
        <c:axId val="732994392"/>
      </c:lineChart>
      <c:catAx>
        <c:axId val="77995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2994392"/>
        <c:crosses val="autoZero"/>
        <c:auto val="1"/>
        <c:lblAlgn val="ctr"/>
        <c:lblOffset val="100"/>
        <c:noMultiLvlLbl val="0"/>
      </c:catAx>
      <c:valAx>
        <c:axId val="732994392"/>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9958280"/>
        <c:crosses val="autoZero"/>
        <c:crossBetween val="between"/>
      </c:valAx>
      <c:spPr>
        <a:noFill/>
        <a:ln>
          <a:noFill/>
        </a:ln>
        <a:effectLst/>
      </c:spPr>
    </c:plotArea>
    <c:legend>
      <c:legendPos val="r"/>
      <c:layout>
        <c:manualLayout>
          <c:xMode val="edge"/>
          <c:yMode val="edge"/>
          <c:x val="9.7383520817376334E-2"/>
          <c:y val="1.2542034159310319E-2"/>
          <c:w val="6.7928469592627341E-2"/>
          <c:h val="0.113733226912026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18</xdr:col>
      <xdr:colOff>148167</xdr:colOff>
      <xdr:row>0</xdr:row>
      <xdr:rowOff>21167</xdr:rowOff>
    </xdr:from>
    <xdr:to>
      <xdr:col>20</xdr:col>
      <xdr:colOff>0</xdr:colOff>
      <xdr:row>6</xdr:row>
      <xdr:rowOff>105834</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00" y="21167"/>
          <a:ext cx="1524000" cy="1206500"/>
        </a:xfrm>
        <a:prstGeom prst="rect">
          <a:avLst/>
        </a:prstGeom>
      </xdr:spPr>
    </xdr:pic>
    <xdr:clientData/>
  </xdr:twoCellAnchor>
  <xdr:oneCellAnchor>
    <xdr:from>
      <xdr:col>0</xdr:col>
      <xdr:colOff>84668</xdr:colOff>
      <xdr:row>38</xdr:row>
      <xdr:rowOff>63500</xdr:rowOff>
    </xdr:from>
    <xdr:ext cx="3725332" cy="1594844"/>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84668" y="7598833"/>
          <a:ext cx="3725332" cy="1594844"/>
        </a:xfrm>
        <a:prstGeom prst="rect">
          <a:avLst/>
        </a:prstGeom>
        <a:solidFill>
          <a:schemeClr val="bg1"/>
        </a:solidFill>
        <a:ln w="9525">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a:latin typeface="Arial" panose="020B0604020202020204" pitchFamily="34" charset="0"/>
              <a:cs typeface="Arial" panose="020B0604020202020204" pitchFamily="34" charset="0"/>
            </a:rPr>
            <a:t>Die </a:t>
          </a:r>
          <a:r>
            <a:rPr lang="de-DE" sz="1100" b="1">
              <a:latin typeface="Arial" panose="020B0604020202020204" pitchFamily="34" charset="0"/>
              <a:cs typeface="Arial" panose="020B0604020202020204" pitchFamily="34" charset="0"/>
            </a:rPr>
            <a:t>Arbeitsbereiche</a:t>
          </a:r>
          <a:r>
            <a:rPr lang="de-DE" sz="1100">
              <a:latin typeface="Arial" panose="020B0604020202020204" pitchFamily="34" charset="0"/>
              <a:cs typeface="Arial" panose="020B0604020202020204" pitchFamily="34" charset="0"/>
            </a:rPr>
            <a:t> können</a:t>
          </a:r>
          <a:r>
            <a:rPr lang="de-DE" sz="1100" baseline="0">
              <a:latin typeface="Arial" panose="020B0604020202020204" pitchFamily="34" charset="0"/>
              <a:cs typeface="Arial" panose="020B0604020202020204" pitchFamily="34" charset="0"/>
            </a:rPr>
            <a:t> individuell per </a:t>
          </a:r>
          <a:r>
            <a:rPr lang="de-DE" sz="1100" b="1" baseline="0">
              <a:latin typeface="Arial" panose="020B0604020202020204" pitchFamily="34" charset="0"/>
              <a:cs typeface="Arial" panose="020B0604020202020204" pitchFamily="34" charset="0"/>
            </a:rPr>
            <a:t>DropDown</a:t>
          </a:r>
          <a:r>
            <a:rPr lang="de-DE" sz="1100" baseline="0">
              <a:latin typeface="Arial" panose="020B0604020202020204" pitchFamily="34" charset="0"/>
              <a:cs typeface="Arial" panose="020B0604020202020204" pitchFamily="34" charset="0"/>
            </a:rPr>
            <a:t> in der gewünschten Reihenfolge zusammengestellt werden. Die letzten 6 sind fest vorgegeben.</a:t>
          </a:r>
        </a:p>
        <a:p>
          <a:endParaRPr lang="de-DE" sz="1100" baseline="0">
            <a:latin typeface="Arial" panose="020B0604020202020204" pitchFamily="34" charset="0"/>
            <a:cs typeface="Arial" panose="020B0604020202020204" pitchFamily="34" charset="0"/>
          </a:endParaRPr>
        </a:p>
        <a:p>
          <a:r>
            <a:rPr lang="de-DE" sz="1100" baseline="0">
              <a:latin typeface="Arial" panose="020B0604020202020204" pitchFamily="34" charset="0"/>
              <a:cs typeface="Arial" panose="020B0604020202020204" pitchFamily="34" charset="0"/>
            </a:rPr>
            <a:t>Die Arbeitsbereiche sind vom Ordinariat weiter unten vorgegeben.</a:t>
          </a:r>
        </a:p>
        <a:p>
          <a:endParaRPr lang="de-DE" sz="1100" baseline="0">
            <a:latin typeface="Arial" panose="020B0604020202020204" pitchFamily="34" charset="0"/>
            <a:cs typeface="Arial" panose="020B0604020202020204" pitchFamily="34" charset="0"/>
          </a:endParaRPr>
        </a:p>
        <a:p>
          <a:r>
            <a:rPr lang="de-DE" sz="1100" baseline="0">
              <a:latin typeface="Arial" panose="020B0604020202020204" pitchFamily="34" charset="0"/>
              <a:cs typeface="Arial" panose="020B0604020202020204" pitchFamily="34" charset="0"/>
            </a:rPr>
            <a:t>Für Sonderfälle können dort die letzten 4 Zeilen für </a:t>
          </a:r>
          <a:r>
            <a:rPr lang="de-DE" sz="1100" b="1" baseline="0">
              <a:latin typeface="Arial" panose="020B0604020202020204" pitchFamily="34" charset="0"/>
              <a:cs typeface="Arial" panose="020B0604020202020204" pitchFamily="34" charset="0"/>
            </a:rPr>
            <a:t>eigen-definierte Arbeitsbereiche </a:t>
          </a:r>
          <a:r>
            <a:rPr lang="de-DE" sz="1100" baseline="0">
              <a:latin typeface="Arial" panose="020B0604020202020204" pitchFamily="34" charset="0"/>
              <a:cs typeface="Arial" panose="020B0604020202020204" pitchFamily="34" charset="0"/>
            </a:rPr>
            <a:t>genutzt werden.</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10</xdr:col>
      <xdr:colOff>438150</xdr:colOff>
      <xdr:row>0</xdr:row>
      <xdr:rowOff>9525</xdr:rowOff>
    </xdr:from>
    <xdr:to>
      <xdr:col>11</xdr:col>
      <xdr:colOff>865310</xdr:colOff>
      <xdr:row>3</xdr:row>
      <xdr:rowOff>177403</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6850" y="9525"/>
          <a:ext cx="1095375" cy="8727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438150</xdr:colOff>
      <xdr:row>0</xdr:row>
      <xdr:rowOff>9525</xdr:rowOff>
    </xdr:from>
    <xdr:to>
      <xdr:col>11</xdr:col>
      <xdr:colOff>865310</xdr:colOff>
      <xdr:row>3</xdr:row>
      <xdr:rowOff>177403</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6850" y="9525"/>
          <a:ext cx="1095375" cy="8727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438150</xdr:colOff>
      <xdr:row>0</xdr:row>
      <xdr:rowOff>9525</xdr:rowOff>
    </xdr:from>
    <xdr:to>
      <xdr:col>11</xdr:col>
      <xdr:colOff>865310</xdr:colOff>
      <xdr:row>3</xdr:row>
      <xdr:rowOff>177403</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6850" y="9525"/>
          <a:ext cx="1095375" cy="8727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438150</xdr:colOff>
      <xdr:row>0</xdr:row>
      <xdr:rowOff>9525</xdr:rowOff>
    </xdr:from>
    <xdr:to>
      <xdr:col>11</xdr:col>
      <xdr:colOff>865310</xdr:colOff>
      <xdr:row>3</xdr:row>
      <xdr:rowOff>177403</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6850" y="9525"/>
          <a:ext cx="1095375" cy="87272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157161</xdr:colOff>
      <xdr:row>1</xdr:row>
      <xdr:rowOff>190499</xdr:rowOff>
    </xdr:from>
    <xdr:to>
      <xdr:col>18</xdr:col>
      <xdr:colOff>152400</xdr:colOff>
      <xdr:row>30</xdr:row>
      <xdr:rowOff>57150</xdr:rowOff>
    </xdr:to>
    <xdr:graphicFrame macro="">
      <xdr:nvGraphicFramePr>
        <xdr:cNvPr id="2" name="Diagramm 1">
          <a:extLst>
            <a:ext uri="{FF2B5EF4-FFF2-40B4-BE49-F238E27FC236}">
              <a16:creationId xmlns:a16="http://schemas.microsoft.com/office/drawing/2014/main" id="{9BC6AE3D-3A2D-448B-BC95-7375E4FDA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469232</xdr:colOff>
      <xdr:row>0</xdr:row>
      <xdr:rowOff>9525</xdr:rowOff>
    </xdr:from>
    <xdr:to>
      <xdr:col>11</xdr:col>
      <xdr:colOff>887291</xdr:colOff>
      <xdr:row>3</xdr:row>
      <xdr:rowOff>162322</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8357" y="9525"/>
          <a:ext cx="1084809" cy="8576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438150</xdr:colOff>
      <xdr:row>0</xdr:row>
      <xdr:rowOff>9525</xdr:rowOff>
    </xdr:from>
    <xdr:to>
      <xdr:col>11</xdr:col>
      <xdr:colOff>871903</xdr:colOff>
      <xdr:row>3</xdr:row>
      <xdr:rowOff>177403</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6850" y="9525"/>
          <a:ext cx="1095375" cy="8727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428625</xdr:colOff>
      <xdr:row>0</xdr:row>
      <xdr:rowOff>9525</xdr:rowOff>
    </xdr:from>
    <xdr:to>
      <xdr:col>11</xdr:col>
      <xdr:colOff>865734</xdr:colOff>
      <xdr:row>3</xdr:row>
      <xdr:rowOff>177403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9525"/>
          <a:ext cx="1102393" cy="8727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419100</xdr:colOff>
      <xdr:row>0</xdr:row>
      <xdr:rowOff>9525</xdr:rowOff>
    </xdr:from>
    <xdr:to>
      <xdr:col>11</xdr:col>
      <xdr:colOff>856209</xdr:colOff>
      <xdr:row>3</xdr:row>
      <xdr:rowOff>177403</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57800" y="9525"/>
          <a:ext cx="1102393" cy="8727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428625</xdr:colOff>
      <xdr:row>0</xdr:row>
      <xdr:rowOff>9525</xdr:rowOff>
    </xdr:from>
    <xdr:to>
      <xdr:col>11</xdr:col>
      <xdr:colOff>865734</xdr:colOff>
      <xdr:row>3</xdr:row>
      <xdr:rowOff>177403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9525"/>
          <a:ext cx="1102393" cy="8727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428625</xdr:colOff>
      <xdr:row>0</xdr:row>
      <xdr:rowOff>9525</xdr:rowOff>
    </xdr:from>
    <xdr:to>
      <xdr:col>11</xdr:col>
      <xdr:colOff>865734</xdr:colOff>
      <xdr:row>3</xdr:row>
      <xdr:rowOff>177403</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9525"/>
          <a:ext cx="1102393" cy="8727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428625</xdr:colOff>
      <xdr:row>0</xdr:row>
      <xdr:rowOff>9525</xdr:rowOff>
    </xdr:from>
    <xdr:to>
      <xdr:col>11</xdr:col>
      <xdr:colOff>862803</xdr:colOff>
      <xdr:row>3</xdr:row>
      <xdr:rowOff>177403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9525"/>
          <a:ext cx="1102393" cy="8727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428625</xdr:colOff>
      <xdr:row>0</xdr:row>
      <xdr:rowOff>9525</xdr:rowOff>
    </xdr:from>
    <xdr:to>
      <xdr:col>11</xdr:col>
      <xdr:colOff>862803</xdr:colOff>
      <xdr:row>3</xdr:row>
      <xdr:rowOff>177403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9525"/>
          <a:ext cx="1102393" cy="8727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ielefeld" id="{C5470067-7268-4983-8942-2967CE7025EA}" userId="Bielefeld"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5711342596" createdVersion="6" refreshedVersion="6" minRefreshableVersion="3" recordCount="341" xr:uid="{4620F13D-D3F8-42D9-9075-7AF86D5BC357}">
  <cacheSource type="worksheet">
    <worksheetSource ref="Z7:AA348" sheet="November"/>
  </cacheSource>
  <cacheFields count="2">
    <cacheField name="Arbeitsbereich" numFmtId="0">
      <sharedItems containsBlank="1" count="6">
        <s v=""/>
        <m u="1"/>
        <s v="Jugendarbeit" u="1"/>
        <s v="DiAG MAV" u="1"/>
        <s v="Firmkatechese" u="1"/>
        <s v="Taufkatechese" u="1"/>
      </sharedItems>
    </cacheField>
    <cacheField name="Std." numFmtId="169">
      <sharedItems containsDate="1" containsMixedTypes="1" minDate="1904-01-01T00:00:00" maxDate="1904-01-02T00:00:00"/>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6060648151" createdVersion="6" refreshedVersion="6" minRefreshableVersion="3" recordCount="341" xr:uid="{328D5449-B2B6-4A85-8F49-3C22D2E1B9F6}">
  <cacheSource type="worksheet">
    <worksheetSource ref="Z7:AA348" sheet="August"/>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608321759" createdVersion="6" refreshedVersion="6" minRefreshableVersion="3" recordCount="341" xr:uid="{454D8D9F-26F7-47D6-A9C0-4A0526F86F1F}">
  <cacheSource type="worksheet">
    <worksheetSource ref="Z7:AA348" sheet="September"/>
  </cacheSource>
  <cacheFields count="2">
    <cacheField name="Arbeitsbereich" numFmtId="0">
      <sharedItems containsBlank="1" count="10">
        <s v=""/>
        <m u="1"/>
        <s v="Jugendarbeit" u="1"/>
        <s v="Freizeiten/Schullandheime" u="1"/>
        <s v="DiAG MAV" u="1"/>
        <s v="Rufbereitschaft" u="1"/>
        <s v="Firmkatechese" u="1"/>
        <s v="Taufkatechese" u="1"/>
        <s v="Gremienarbeit" u="1"/>
        <s v="Religionsunterricht"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32434722219" createdVersion="6" refreshedVersion="6" minRefreshableVersion="3" recordCount="341" xr:uid="{C49197C4-BC6E-4D88-B8F4-946DAAD3522D}">
  <cacheSource type="worksheet">
    <worksheetSource ref="Z7:AA348" sheet="Oktober"/>
  </cacheSource>
  <cacheFields count="2">
    <cacheField name="Arbeitsbereich" numFmtId="0">
      <sharedItems containsBlank="1" count="13">
        <s v=""/>
        <m u="1"/>
        <s v="Sonstiges" u="1"/>
        <s v="allgemeine Bürotätigkeit" u="1"/>
        <s v="Freizeiten/Schullandheime" u="1"/>
        <s v="Religionsunterricht" u="1"/>
        <s v="Firmkatechese" u="1"/>
        <s v="Rufbereitschaft" u="1"/>
        <s v="Gremienarbeit" u="1"/>
        <s v="Jugendarbeit" u="1"/>
        <s v="DiAG MAV" u="1"/>
        <s v="Taufkatechese" u="1"/>
        <s v="Fort und Weiterbildung"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32509375" createdVersion="6" refreshedVersion="6" minRefreshableVersion="3" recordCount="4092" xr:uid="{C740498C-914E-411E-A61C-E584B7AAB52E}">
  <cacheSource type="consolidation">
    <consolidation autoPage="0">
      <rangeSets count="12">
        <rangeSet ref="Z7:AA348" sheet="April"/>
        <rangeSet ref="Z7:AA348" sheet="August"/>
        <rangeSet ref="Z7:AA348" sheet="Dezember"/>
        <rangeSet ref="Z7:AA348" sheet="Februar"/>
        <rangeSet ref="Z7:AA348" sheet="Januar"/>
        <rangeSet ref="Z7:AA348" sheet="Juli"/>
        <rangeSet ref="Z7:AA348" sheet="Juni"/>
        <rangeSet ref="Z7:AA348" sheet="Mai"/>
        <rangeSet ref="Z7:AA348" sheet="März"/>
        <rangeSet ref="Z7:AA348" sheet="November"/>
        <rangeSet ref="Z7:AA348" sheet="Oktober"/>
        <rangeSet ref="Z7:AA348" sheet="September"/>
      </rangeSets>
    </consolidation>
  </cacheSource>
  <cacheFields count="3">
    <cacheField name="Zeile" numFmtId="0">
      <sharedItems containsBlank="1" count="12">
        <s v=""/>
        <m u="1"/>
        <s v="allgemeine Bürotätigkeit" u="1"/>
        <s v="Freizeiten/Schullandheime" u="1"/>
        <s v="Religionsunterricht" u="1"/>
        <s v="Firmkatechese" u="1"/>
        <s v="Rufbereitschaft" u="1"/>
        <s v="Gremienarbeit" u="1"/>
        <s v="Jugendarbeit" u="1"/>
        <s v="DiAG MAV" u="1"/>
        <s v="Taufkatechese" u="1"/>
        <s v="Fort und Weiterbildung" u="1"/>
      </sharedItems>
    </cacheField>
    <cacheField name="Spalte" numFmtId="0">
      <sharedItems count="1">
        <s v="Std."/>
      </sharedItems>
    </cacheField>
    <cacheField name="Wert" numFmtId="0">
      <sharedItems containsDate="1" containsMixedTypes="1" minDate="1904-01-01T00:00:00" maxDate="1904-01-02T00:00:00" count="2">
        <s v=""/>
        <d v="1904-01-01T00:00:00"/>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einhard Bielefeld" refreshedDate="44124.681056018519" createdVersion="6" refreshedVersion="8" minRefreshableVersion="3" recordCount="365" xr:uid="{D3F134DA-798F-4305-B62C-7DE5B53F5001}">
  <cacheSource type="worksheet">
    <worksheetSource ref="V1:Y366" sheet="Auswertung-Wochen"/>
  </cacheSource>
  <cacheFields count="4">
    <cacheField name="Wo-Std." numFmtId="0">
      <sharedItems containsSemiMixedTypes="0" containsString="0" containsNumber="1" containsInteger="1" minValue="0" maxValue="0"/>
    </cacheField>
    <cacheField name="ArbZeit" numFmtId="165">
      <sharedItems containsSemiMixedTypes="0" containsNonDate="0" containsDate="1" containsString="0" minDate="1904-01-01T00:00:00" maxDate="1904-01-01T07:54:00"/>
    </cacheField>
    <cacheField name="Datum" numFmtId="14">
      <sharedItems containsSemiMixedTypes="0" containsNonDate="0" containsDate="1" containsString="0" minDate="2024-10-01T00:00:00" maxDate="2025-10-01T00:00:00"/>
    </cacheField>
    <cacheField name="KW" numFmtId="14">
      <sharedItems containsNonDate="0" count="159">
        <s v="2024-40"/>
        <s v="2024-41"/>
        <s v="2024-42"/>
        <s v="2024-43"/>
        <s v="2024-44"/>
        <s v="2024-45"/>
        <s v="2024-46"/>
        <s v="2024-47"/>
        <s v="2024-48"/>
        <s v="2024-49"/>
        <s v="2024-50"/>
        <s v="2024-51"/>
        <s v="2024-52"/>
        <s v="2025-01"/>
        <s v="2025-02"/>
        <s v="2025-03"/>
        <s v="2025-04"/>
        <s v="2025-05"/>
        <s v="2025-06"/>
        <s v="2025-07"/>
        <s v="2025-08"/>
        <s v="2025-09"/>
        <s v="2025-10"/>
        <s v="2025-11"/>
        <s v="2025-12"/>
        <s v="2025-13"/>
        <s v="2025-14"/>
        <s v="2025-15"/>
        <s v="2025-16"/>
        <s v="2025-17"/>
        <s v="2025-18"/>
        <s v="2025-19"/>
        <s v="2025-20"/>
        <s v="2025-21"/>
        <s v="2025-22"/>
        <s v="2025-23"/>
        <s v="2025-24"/>
        <s v="2025-25"/>
        <s v="2025-26"/>
        <s v="2025-27"/>
        <s v="2025-28"/>
        <s v="2025-29"/>
        <s v="2025-30"/>
        <s v="2025-31"/>
        <s v="2025-32"/>
        <s v="2025-33"/>
        <s v="2025-34"/>
        <s v="2025-35"/>
        <s v="2025-36"/>
        <s v="2025-37"/>
        <s v="2025-38"/>
        <s v="2025-39"/>
        <s v="2025-40"/>
        <s v="2024-01" u="1"/>
        <s v="2024-02" u="1"/>
        <s v="2023-39" u="1"/>
        <s v="2023-40" u="1"/>
        <s v="2023-41" u="1"/>
        <s v="2023-42" u="1"/>
        <s v="2023-43" u="1"/>
        <s v="2023-44" u="1"/>
        <s v="2023-45" u="1"/>
        <s v="2023-46" u="1"/>
        <s v="2023-47" u="1"/>
        <s v="2023-48" u="1"/>
        <s v="2023-49" u="1"/>
        <s v="2023-50" u="1"/>
        <s v="2023-51" u="1"/>
        <s v="2023-52" u="1"/>
        <s v="2024-03" u="1"/>
        <s v="2024-04" u="1"/>
        <s v="2024-05" u="1"/>
        <s v="2024-06" u="1"/>
        <s v="2024-07" u="1"/>
        <s v="2024-08" u="1"/>
        <s v="2024-09" u="1"/>
        <s v="2024-10" u="1"/>
        <s v="2024-11" u="1"/>
        <s v="2024-12" u="1"/>
        <s v="2024-13" u="1"/>
        <s v="2024-14" u="1"/>
        <s v="2024-15" u="1"/>
        <s v="2024-16" u="1"/>
        <s v="2024-17" u="1"/>
        <s v="2024-18" u="1"/>
        <s v="2024-19" u="1"/>
        <s v="2024-20" u="1"/>
        <s v="2024-21" u="1"/>
        <s v="2024-22" u="1"/>
        <s v="2024-23" u="1"/>
        <s v="2024-24" u="1"/>
        <s v="2024-25" u="1"/>
        <s v="2024-26" u="1"/>
        <s v="2024-27" u="1"/>
        <s v="2024-28" u="1"/>
        <s v="2024-29" u="1"/>
        <s v="2024-30" u="1"/>
        <s v="2024-31" u="1"/>
        <s v="2024-32" u="1"/>
        <s v="2024-33" u="1"/>
        <s v="2024-34" u="1"/>
        <s v="2024-35" u="1"/>
        <s v="2024-36" u="1"/>
        <s v="2024-37" u="1"/>
        <s v="2024-38" u="1"/>
        <s v="2024-39" u="1"/>
        <s v="2021-39" u="1"/>
        <s v="2021-40" u="1"/>
        <s v="2021-41" u="1"/>
        <s v="2021-42" u="1"/>
        <s v="2021-43" u="1"/>
        <s v="2021-44" u="1"/>
        <s v="2021-45" u="1"/>
        <s v="2021-46" u="1"/>
        <s v="2021-47" u="1"/>
        <s v="2021-48" u="1"/>
        <s v="2021-49" u="1"/>
        <s v="2021-50" u="1"/>
        <s v="2021-51" u="1"/>
        <s v="2021-52" u="1"/>
        <s v="2022-01" u="1"/>
        <s v="2022-02" u="1"/>
        <s v="2022-03" u="1"/>
        <s v="2022-04" u="1"/>
        <s v="2022-05" u="1"/>
        <s v="2022-06" u="1"/>
        <s v="2022-07" u="1"/>
        <s v="2022-08" u="1"/>
        <s v="2022-09" u="1"/>
        <s v="2022-10" u="1"/>
        <s v="2022-11" u="1"/>
        <s v="2022-12" u="1"/>
        <s v="2022-13" u="1"/>
        <s v="2022-14" u="1"/>
        <s v="2022-15" u="1"/>
        <s v="2022-16" u="1"/>
        <s v="2022-17" u="1"/>
        <s v="2022-18" u="1"/>
        <s v="2022-19" u="1"/>
        <s v="2022-20" u="1"/>
        <s v="2022-21" u="1"/>
        <s v="2022-22" u="1"/>
        <s v="2022-23" u="1"/>
        <s v="2022-24" u="1"/>
        <s v="2022-25" u="1"/>
        <s v="2022-26" u="1"/>
        <s v="2022-27" u="1"/>
        <s v="2022-28" u="1"/>
        <s v="2022-29" u="1"/>
        <s v="2022-30" u="1"/>
        <s v="2022-31" u="1"/>
        <s v="2022-32" u="1"/>
        <s v="2022-33" u="1"/>
        <s v="2022-34" u="1"/>
        <s v="2022-35" u="1"/>
        <s v="2022-36" u="1"/>
        <s v="2022-37" u="1"/>
        <s v="2022-38" u="1"/>
        <s v="2022-39"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5737731483" createdVersion="6" refreshedVersion="6" minRefreshableVersion="3" recordCount="341" xr:uid="{13C9D665-D90E-4D2B-83F3-2FAB8B886B48}">
  <cacheSource type="worksheet">
    <worksheetSource ref="Z7:AA348" sheet="Dezember"/>
  </cacheSource>
  <cacheFields count="2">
    <cacheField name="Arbeitsbereich" numFmtId="0">
      <sharedItems containsBlank="1" count="6">
        <s v=""/>
        <m u="1"/>
        <s v="Jugendarbeit" u="1"/>
        <s v="DiAG MAV" u="1"/>
        <s v="Firmkatechese" u="1"/>
        <s v="Taufkatechese"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5785763891" createdVersion="6" refreshedVersion="6" minRefreshableVersion="3" recordCount="341" xr:uid="{56CD5DFB-1D94-4A9D-A5DE-7DB35AA974EF}">
  <cacheSource type="worksheet">
    <worksheetSource ref="Z7:AA348" sheet="Januar"/>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5810763885" createdVersion="6" refreshedVersion="6" minRefreshableVersion="3" recordCount="341" xr:uid="{EBD82004-D782-4148-BCA3-CDDFA757AD5C}">
  <cacheSource type="worksheet">
    <worksheetSource ref="Z7:AA348" sheet="Februar"/>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5868287039" createdVersion="6" refreshedVersion="6" minRefreshableVersion="3" recordCount="341" xr:uid="{10B69030-38BD-4B06-BFFF-0687223B0877}">
  <cacheSource type="worksheet">
    <worksheetSource ref="Z7:AA348" sheet="März"/>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5890393515" createdVersion="6" refreshedVersion="6" minRefreshableVersion="3" recordCount="341" xr:uid="{EBE1CBFB-7C07-4D7B-852D-C237ED02A3DB}">
  <cacheSource type="worksheet">
    <worksheetSource ref="Z7:AA348" sheet="April"/>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5911805553" createdVersion="6" refreshedVersion="6" minRefreshableVersion="3" recordCount="341" xr:uid="{C81A3A70-E3E3-4BDA-AA0F-85B4420DBAEE}">
  <cacheSource type="worksheet">
    <worksheetSource ref="Z7:AA348" sheet="Mai"/>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6016550922" createdVersion="6" refreshedVersion="6" minRefreshableVersion="3" recordCount="341" xr:uid="{3B55787E-E892-4E90-906C-2C7C106F9911}">
  <cacheSource type="worksheet">
    <worksheetSource ref="Z7:AA348" sheet="Juni"/>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elefeld" refreshedDate="43002.516039120368" createdVersion="6" refreshedVersion="6" minRefreshableVersion="3" recordCount="341" xr:uid="{90630D7C-D06D-471D-AA69-26DD1CD0E4B1}">
  <cacheSource type="worksheet">
    <worksheetSource ref="Z7:AA348" sheet="Juli"/>
  </cacheSource>
  <cacheFields count="2">
    <cacheField name="Arbeitsbereich" numFmtId="0">
      <sharedItems containsBlank="1" count="2">
        <s v=""/>
        <m u="1"/>
      </sharedItems>
    </cacheField>
    <cacheField name="Std." numFmtId="16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d v="1904-01-01T00:00:00"/>
  </r>
  <r>
    <x v="0"/>
    <d v="1904-01-01T00:00:00"/>
  </r>
  <r>
    <x v="0"/>
    <d v="1904-01-01T00:00:00"/>
  </r>
  <r>
    <x v="0"/>
    <s v=""/>
  </r>
  <r>
    <x v="0"/>
    <s v=""/>
  </r>
  <r>
    <x v="0"/>
    <s v=""/>
  </r>
  <r>
    <x v="0"/>
    <s v=""/>
  </r>
  <r>
    <x v="0"/>
    <s v=""/>
  </r>
  <r>
    <x v="0"/>
    <s v=""/>
  </r>
  <r>
    <x v="0"/>
    <s v=""/>
  </r>
  <r>
    <x v="0"/>
    <s v=""/>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92">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1"/>
  </r>
  <r>
    <x v="0"/>
    <x v="0"/>
    <x v="1"/>
  </r>
  <r>
    <x v="0"/>
    <x v="0"/>
    <x v="1"/>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
  <r>
    <n v="0"/>
    <d v="1904-01-01T07:54:00"/>
    <d v="2024-10-01T00:00:00"/>
    <x v="0"/>
  </r>
  <r>
    <n v="0"/>
    <d v="1904-01-01T07:54:00"/>
    <d v="2024-10-02T00:00:00"/>
    <x v="0"/>
  </r>
  <r>
    <n v="0"/>
    <d v="1904-01-01T00:00:00"/>
    <d v="2024-10-03T00:00:00"/>
    <x v="0"/>
  </r>
  <r>
    <n v="0"/>
    <d v="1904-01-01T07:54:00"/>
    <d v="2024-10-04T00:00:00"/>
    <x v="0"/>
  </r>
  <r>
    <n v="0"/>
    <d v="1904-01-01T00:00:00"/>
    <d v="2024-10-05T00:00:00"/>
    <x v="0"/>
  </r>
  <r>
    <n v="0"/>
    <d v="1904-01-01T00:00:00"/>
    <d v="2024-10-06T00:00:00"/>
    <x v="0"/>
  </r>
  <r>
    <n v="0"/>
    <d v="1904-01-01T07:54:00"/>
    <d v="2024-10-07T00:00:00"/>
    <x v="1"/>
  </r>
  <r>
    <n v="0"/>
    <d v="1904-01-01T07:54:00"/>
    <d v="2024-10-08T00:00:00"/>
    <x v="1"/>
  </r>
  <r>
    <n v="0"/>
    <d v="1904-01-01T07:54:00"/>
    <d v="2024-10-09T00:00:00"/>
    <x v="1"/>
  </r>
  <r>
    <n v="0"/>
    <d v="1904-01-01T07:54:00"/>
    <d v="2024-10-10T00:00:00"/>
    <x v="1"/>
  </r>
  <r>
    <n v="0"/>
    <d v="1904-01-01T07:54:00"/>
    <d v="2024-10-11T00:00:00"/>
    <x v="1"/>
  </r>
  <r>
    <n v="0"/>
    <d v="1904-01-01T00:00:00"/>
    <d v="2024-10-12T00:00:00"/>
    <x v="1"/>
  </r>
  <r>
    <n v="0"/>
    <d v="1904-01-01T00:00:00"/>
    <d v="2024-10-13T00:00:00"/>
    <x v="1"/>
  </r>
  <r>
    <n v="0"/>
    <d v="1904-01-01T07:54:00"/>
    <d v="2024-10-14T00:00:00"/>
    <x v="2"/>
  </r>
  <r>
    <n v="0"/>
    <d v="1904-01-01T07:54:00"/>
    <d v="2024-10-15T00:00:00"/>
    <x v="2"/>
  </r>
  <r>
    <n v="0"/>
    <d v="1904-01-01T07:54:00"/>
    <d v="2024-10-16T00:00:00"/>
    <x v="2"/>
  </r>
  <r>
    <n v="0"/>
    <d v="1904-01-01T07:54:00"/>
    <d v="2024-10-17T00:00:00"/>
    <x v="2"/>
  </r>
  <r>
    <n v="0"/>
    <d v="1904-01-01T07:54:00"/>
    <d v="2024-10-18T00:00:00"/>
    <x v="2"/>
  </r>
  <r>
    <n v="0"/>
    <d v="1904-01-01T00:00:00"/>
    <d v="2024-10-19T00:00:00"/>
    <x v="2"/>
  </r>
  <r>
    <n v="0"/>
    <d v="1904-01-01T00:00:00"/>
    <d v="2024-10-20T00:00:00"/>
    <x v="2"/>
  </r>
  <r>
    <n v="0"/>
    <d v="1904-01-01T07:54:00"/>
    <d v="2024-10-21T00:00:00"/>
    <x v="3"/>
  </r>
  <r>
    <n v="0"/>
    <d v="1904-01-01T07:54:00"/>
    <d v="2024-10-22T00:00:00"/>
    <x v="3"/>
  </r>
  <r>
    <n v="0"/>
    <d v="1904-01-01T07:54:00"/>
    <d v="2024-10-23T00:00:00"/>
    <x v="3"/>
  </r>
  <r>
    <n v="0"/>
    <d v="1904-01-01T07:54:00"/>
    <d v="2024-10-24T00:00:00"/>
    <x v="3"/>
  </r>
  <r>
    <n v="0"/>
    <d v="1904-01-01T07:54:00"/>
    <d v="2024-10-25T00:00:00"/>
    <x v="3"/>
  </r>
  <r>
    <n v="0"/>
    <d v="1904-01-01T00:00:00"/>
    <d v="2024-10-26T00:00:00"/>
    <x v="3"/>
  </r>
  <r>
    <n v="0"/>
    <d v="1904-01-01T00:00:00"/>
    <d v="2024-10-27T00:00:00"/>
    <x v="3"/>
  </r>
  <r>
    <n v="0"/>
    <d v="1904-01-01T07:54:00"/>
    <d v="2024-10-28T00:00:00"/>
    <x v="4"/>
  </r>
  <r>
    <n v="0"/>
    <d v="1904-01-01T07:54:00"/>
    <d v="2024-10-29T00:00:00"/>
    <x v="4"/>
  </r>
  <r>
    <n v="0"/>
    <d v="1904-01-01T07:54:00"/>
    <d v="2024-10-30T00:00:00"/>
    <x v="4"/>
  </r>
  <r>
    <n v="0"/>
    <d v="1904-01-01T07:54:00"/>
    <d v="2024-10-31T00:00:00"/>
    <x v="4"/>
  </r>
  <r>
    <n v="0"/>
    <d v="1904-01-01T00:00:00"/>
    <d v="2024-11-01T00:00:00"/>
    <x v="4"/>
  </r>
  <r>
    <n v="0"/>
    <d v="1904-01-01T00:00:00"/>
    <d v="2024-11-02T00:00:00"/>
    <x v="4"/>
  </r>
  <r>
    <n v="0"/>
    <d v="1904-01-01T00:00:00"/>
    <d v="2024-11-03T00:00:00"/>
    <x v="4"/>
  </r>
  <r>
    <n v="0"/>
    <d v="1904-01-01T07:54:00"/>
    <d v="2024-11-04T00:00:00"/>
    <x v="5"/>
  </r>
  <r>
    <n v="0"/>
    <d v="1904-01-01T07:54:00"/>
    <d v="2024-11-05T00:00:00"/>
    <x v="5"/>
  </r>
  <r>
    <n v="0"/>
    <d v="1904-01-01T07:54:00"/>
    <d v="2024-11-06T00:00:00"/>
    <x v="5"/>
  </r>
  <r>
    <n v="0"/>
    <d v="1904-01-01T07:54:00"/>
    <d v="2024-11-07T00:00:00"/>
    <x v="5"/>
  </r>
  <r>
    <n v="0"/>
    <d v="1904-01-01T07:54:00"/>
    <d v="2024-11-08T00:00:00"/>
    <x v="5"/>
  </r>
  <r>
    <n v="0"/>
    <d v="1904-01-01T00:00:00"/>
    <d v="2024-11-09T00:00:00"/>
    <x v="5"/>
  </r>
  <r>
    <n v="0"/>
    <d v="1904-01-01T00:00:00"/>
    <d v="2024-11-10T00:00:00"/>
    <x v="5"/>
  </r>
  <r>
    <n v="0"/>
    <d v="1904-01-01T07:54:00"/>
    <d v="2024-11-11T00:00:00"/>
    <x v="6"/>
  </r>
  <r>
    <n v="0"/>
    <d v="1904-01-01T07:54:00"/>
    <d v="2024-11-12T00:00:00"/>
    <x v="6"/>
  </r>
  <r>
    <n v="0"/>
    <d v="1904-01-01T07:54:00"/>
    <d v="2024-11-13T00:00:00"/>
    <x v="6"/>
  </r>
  <r>
    <n v="0"/>
    <d v="1904-01-01T07:54:00"/>
    <d v="2024-11-14T00:00:00"/>
    <x v="6"/>
  </r>
  <r>
    <n v="0"/>
    <d v="1904-01-01T07:54:00"/>
    <d v="2024-11-15T00:00:00"/>
    <x v="6"/>
  </r>
  <r>
    <n v="0"/>
    <d v="1904-01-01T00:00:00"/>
    <d v="2024-11-16T00:00:00"/>
    <x v="6"/>
  </r>
  <r>
    <n v="0"/>
    <d v="1904-01-01T00:00:00"/>
    <d v="2024-11-17T00:00:00"/>
    <x v="6"/>
  </r>
  <r>
    <n v="0"/>
    <d v="1904-01-01T07:54:00"/>
    <d v="2024-11-18T00:00:00"/>
    <x v="7"/>
  </r>
  <r>
    <n v="0"/>
    <d v="1904-01-01T07:54:00"/>
    <d v="2024-11-19T00:00:00"/>
    <x v="7"/>
  </r>
  <r>
    <n v="0"/>
    <d v="1904-01-01T07:54:00"/>
    <d v="2024-11-20T00:00:00"/>
    <x v="7"/>
  </r>
  <r>
    <n v="0"/>
    <d v="1904-01-01T07:54:00"/>
    <d v="2024-11-21T00:00:00"/>
    <x v="7"/>
  </r>
  <r>
    <n v="0"/>
    <d v="1904-01-01T07:54:00"/>
    <d v="2024-11-22T00:00:00"/>
    <x v="7"/>
  </r>
  <r>
    <n v="0"/>
    <d v="1904-01-01T00:00:00"/>
    <d v="2024-11-23T00:00:00"/>
    <x v="7"/>
  </r>
  <r>
    <n v="0"/>
    <d v="1904-01-01T00:00:00"/>
    <d v="2024-11-24T00:00:00"/>
    <x v="7"/>
  </r>
  <r>
    <n v="0"/>
    <d v="1904-01-01T07:54:00"/>
    <d v="2024-11-25T00:00:00"/>
    <x v="8"/>
  </r>
  <r>
    <n v="0"/>
    <d v="1904-01-01T07:54:00"/>
    <d v="2024-11-26T00:00:00"/>
    <x v="8"/>
  </r>
  <r>
    <n v="0"/>
    <d v="1904-01-01T07:54:00"/>
    <d v="2024-11-27T00:00:00"/>
    <x v="8"/>
  </r>
  <r>
    <n v="0"/>
    <d v="1904-01-01T07:54:00"/>
    <d v="2024-11-28T00:00:00"/>
    <x v="8"/>
  </r>
  <r>
    <n v="0"/>
    <d v="1904-01-01T07:54:00"/>
    <d v="2024-11-29T00:00:00"/>
    <x v="8"/>
  </r>
  <r>
    <n v="0"/>
    <d v="1904-01-01T00:00:00"/>
    <d v="2024-11-30T00:00:00"/>
    <x v="8"/>
  </r>
  <r>
    <n v="0"/>
    <d v="1904-01-01T00:00:00"/>
    <d v="2024-12-01T00:00:00"/>
    <x v="8"/>
  </r>
  <r>
    <n v="0"/>
    <d v="1904-01-01T07:54:00"/>
    <d v="2024-12-02T00:00:00"/>
    <x v="9"/>
  </r>
  <r>
    <n v="0"/>
    <d v="1904-01-01T07:54:00"/>
    <d v="2024-12-03T00:00:00"/>
    <x v="9"/>
  </r>
  <r>
    <n v="0"/>
    <d v="1904-01-01T07:54:00"/>
    <d v="2024-12-04T00:00:00"/>
    <x v="9"/>
  </r>
  <r>
    <n v="0"/>
    <d v="1904-01-01T07:54:00"/>
    <d v="2024-12-05T00:00:00"/>
    <x v="9"/>
  </r>
  <r>
    <n v="0"/>
    <d v="1904-01-01T07:54:00"/>
    <d v="2024-12-06T00:00:00"/>
    <x v="9"/>
  </r>
  <r>
    <n v="0"/>
    <d v="1904-01-01T00:00:00"/>
    <d v="2024-12-07T00:00:00"/>
    <x v="9"/>
  </r>
  <r>
    <n v="0"/>
    <d v="1904-01-01T00:00:00"/>
    <d v="2024-12-08T00:00:00"/>
    <x v="9"/>
  </r>
  <r>
    <n v="0"/>
    <d v="1904-01-01T07:54:00"/>
    <d v="2024-12-09T00:00:00"/>
    <x v="10"/>
  </r>
  <r>
    <n v="0"/>
    <d v="1904-01-01T07:54:00"/>
    <d v="2024-12-10T00:00:00"/>
    <x v="10"/>
  </r>
  <r>
    <n v="0"/>
    <d v="1904-01-01T07:54:00"/>
    <d v="2024-12-11T00:00:00"/>
    <x v="10"/>
  </r>
  <r>
    <n v="0"/>
    <d v="1904-01-01T07:54:00"/>
    <d v="2024-12-12T00:00:00"/>
    <x v="10"/>
  </r>
  <r>
    <n v="0"/>
    <d v="1904-01-01T07:54:00"/>
    <d v="2024-12-13T00:00:00"/>
    <x v="10"/>
  </r>
  <r>
    <n v="0"/>
    <d v="1904-01-01T00:00:00"/>
    <d v="2024-12-14T00:00:00"/>
    <x v="10"/>
  </r>
  <r>
    <n v="0"/>
    <d v="1904-01-01T00:00:00"/>
    <d v="2024-12-15T00:00:00"/>
    <x v="10"/>
  </r>
  <r>
    <n v="0"/>
    <d v="1904-01-01T07:54:00"/>
    <d v="2024-12-16T00:00:00"/>
    <x v="11"/>
  </r>
  <r>
    <n v="0"/>
    <d v="1904-01-01T07:54:00"/>
    <d v="2024-12-17T00:00:00"/>
    <x v="11"/>
  </r>
  <r>
    <n v="0"/>
    <d v="1904-01-01T07:54:00"/>
    <d v="2024-12-18T00:00:00"/>
    <x v="11"/>
  </r>
  <r>
    <n v="0"/>
    <d v="1904-01-01T07:54:00"/>
    <d v="2024-12-19T00:00:00"/>
    <x v="11"/>
  </r>
  <r>
    <n v="0"/>
    <d v="1904-01-01T07:54:00"/>
    <d v="2024-12-20T00:00:00"/>
    <x v="11"/>
  </r>
  <r>
    <n v="0"/>
    <d v="1904-01-01T00:00:00"/>
    <d v="2024-12-21T00:00:00"/>
    <x v="11"/>
  </r>
  <r>
    <n v="0"/>
    <d v="1904-01-01T00:00:00"/>
    <d v="2024-12-22T00:00:00"/>
    <x v="11"/>
  </r>
  <r>
    <n v="0"/>
    <d v="1904-01-01T07:54:00"/>
    <d v="2024-12-23T00:00:00"/>
    <x v="12"/>
  </r>
  <r>
    <n v="0"/>
    <d v="1904-01-01T00:00:00"/>
    <d v="2024-12-24T00:00:00"/>
    <x v="12"/>
  </r>
  <r>
    <n v="0"/>
    <d v="1904-01-01T00:00:00"/>
    <d v="2024-12-25T00:00:00"/>
    <x v="12"/>
  </r>
  <r>
    <n v="0"/>
    <d v="1904-01-01T00:00:00"/>
    <d v="2024-12-26T00:00:00"/>
    <x v="12"/>
  </r>
  <r>
    <n v="0"/>
    <d v="1904-01-01T07:54:00"/>
    <d v="2024-12-27T00:00:00"/>
    <x v="12"/>
  </r>
  <r>
    <n v="0"/>
    <d v="1904-01-01T00:00:00"/>
    <d v="2024-12-28T00:00:00"/>
    <x v="12"/>
  </r>
  <r>
    <n v="0"/>
    <d v="1904-01-01T00:00:00"/>
    <d v="2024-12-29T00:00:00"/>
    <x v="12"/>
  </r>
  <r>
    <n v="0"/>
    <d v="1904-01-01T07:54:00"/>
    <d v="2024-12-30T00:00:00"/>
    <x v="13"/>
  </r>
  <r>
    <n v="0"/>
    <d v="1904-01-01T00:00:00"/>
    <d v="2024-12-31T00:00:00"/>
    <x v="13"/>
  </r>
  <r>
    <n v="0"/>
    <d v="1904-01-01T00:00:00"/>
    <d v="2025-01-01T00:00:00"/>
    <x v="13"/>
  </r>
  <r>
    <n v="0"/>
    <d v="1904-01-01T07:54:00"/>
    <d v="2025-01-02T00:00:00"/>
    <x v="13"/>
  </r>
  <r>
    <n v="0"/>
    <d v="1904-01-01T07:54:00"/>
    <d v="2025-01-03T00:00:00"/>
    <x v="13"/>
  </r>
  <r>
    <n v="0"/>
    <d v="1904-01-01T00:00:00"/>
    <d v="2025-01-04T00:00:00"/>
    <x v="13"/>
  </r>
  <r>
    <n v="0"/>
    <d v="1904-01-01T00:00:00"/>
    <d v="2025-01-05T00:00:00"/>
    <x v="13"/>
  </r>
  <r>
    <n v="0"/>
    <d v="1904-01-01T00:00:00"/>
    <d v="2025-01-06T00:00:00"/>
    <x v="14"/>
  </r>
  <r>
    <n v="0"/>
    <d v="1904-01-01T07:54:00"/>
    <d v="2025-01-07T00:00:00"/>
    <x v="14"/>
  </r>
  <r>
    <n v="0"/>
    <d v="1904-01-01T07:54:00"/>
    <d v="2025-01-08T00:00:00"/>
    <x v="14"/>
  </r>
  <r>
    <n v="0"/>
    <d v="1904-01-01T07:54:00"/>
    <d v="2025-01-09T00:00:00"/>
    <x v="14"/>
  </r>
  <r>
    <n v="0"/>
    <d v="1904-01-01T07:54:00"/>
    <d v="2025-01-10T00:00:00"/>
    <x v="14"/>
  </r>
  <r>
    <n v="0"/>
    <d v="1904-01-01T00:00:00"/>
    <d v="2025-01-11T00:00:00"/>
    <x v="14"/>
  </r>
  <r>
    <n v="0"/>
    <d v="1904-01-01T00:00:00"/>
    <d v="2025-01-12T00:00:00"/>
    <x v="14"/>
  </r>
  <r>
    <n v="0"/>
    <d v="1904-01-01T07:54:00"/>
    <d v="2025-01-13T00:00:00"/>
    <x v="15"/>
  </r>
  <r>
    <n v="0"/>
    <d v="1904-01-01T07:54:00"/>
    <d v="2025-01-14T00:00:00"/>
    <x v="15"/>
  </r>
  <r>
    <n v="0"/>
    <d v="1904-01-01T07:54:00"/>
    <d v="2025-01-15T00:00:00"/>
    <x v="15"/>
  </r>
  <r>
    <n v="0"/>
    <d v="1904-01-01T07:54:00"/>
    <d v="2025-01-16T00:00:00"/>
    <x v="15"/>
  </r>
  <r>
    <n v="0"/>
    <d v="1904-01-01T07:54:00"/>
    <d v="2025-01-17T00:00:00"/>
    <x v="15"/>
  </r>
  <r>
    <n v="0"/>
    <d v="1904-01-01T00:00:00"/>
    <d v="2025-01-18T00:00:00"/>
    <x v="15"/>
  </r>
  <r>
    <n v="0"/>
    <d v="1904-01-01T00:00:00"/>
    <d v="2025-01-19T00:00:00"/>
    <x v="15"/>
  </r>
  <r>
    <n v="0"/>
    <d v="1904-01-01T07:54:00"/>
    <d v="2025-01-20T00:00:00"/>
    <x v="16"/>
  </r>
  <r>
    <n v="0"/>
    <d v="1904-01-01T07:54:00"/>
    <d v="2025-01-21T00:00:00"/>
    <x v="16"/>
  </r>
  <r>
    <n v="0"/>
    <d v="1904-01-01T07:54:00"/>
    <d v="2025-01-22T00:00:00"/>
    <x v="16"/>
  </r>
  <r>
    <n v="0"/>
    <d v="1904-01-01T07:54:00"/>
    <d v="2025-01-23T00:00:00"/>
    <x v="16"/>
  </r>
  <r>
    <n v="0"/>
    <d v="1904-01-01T07:54:00"/>
    <d v="2025-01-24T00:00:00"/>
    <x v="16"/>
  </r>
  <r>
    <n v="0"/>
    <d v="1904-01-01T00:00:00"/>
    <d v="2025-01-25T00:00:00"/>
    <x v="16"/>
  </r>
  <r>
    <n v="0"/>
    <d v="1904-01-01T00:00:00"/>
    <d v="2025-01-26T00:00:00"/>
    <x v="16"/>
  </r>
  <r>
    <n v="0"/>
    <d v="1904-01-01T07:54:00"/>
    <d v="2025-01-27T00:00:00"/>
    <x v="17"/>
  </r>
  <r>
    <n v="0"/>
    <d v="1904-01-01T07:54:00"/>
    <d v="2025-01-28T00:00:00"/>
    <x v="17"/>
  </r>
  <r>
    <n v="0"/>
    <d v="1904-01-01T07:54:00"/>
    <d v="2025-01-29T00:00:00"/>
    <x v="17"/>
  </r>
  <r>
    <n v="0"/>
    <d v="1904-01-01T07:54:00"/>
    <d v="2025-01-30T00:00:00"/>
    <x v="17"/>
  </r>
  <r>
    <n v="0"/>
    <d v="1904-01-01T07:54:00"/>
    <d v="2025-01-31T00:00:00"/>
    <x v="17"/>
  </r>
  <r>
    <n v="0"/>
    <d v="1904-01-01T00:00:00"/>
    <d v="2025-02-01T00:00:00"/>
    <x v="17"/>
  </r>
  <r>
    <n v="0"/>
    <d v="1904-01-01T00:00:00"/>
    <d v="2025-02-02T00:00:00"/>
    <x v="17"/>
  </r>
  <r>
    <n v="0"/>
    <d v="1904-01-01T07:54:00"/>
    <d v="2025-02-03T00:00:00"/>
    <x v="18"/>
  </r>
  <r>
    <n v="0"/>
    <d v="1904-01-01T07:54:00"/>
    <d v="2025-02-04T00:00:00"/>
    <x v="18"/>
  </r>
  <r>
    <n v="0"/>
    <d v="1904-01-01T07:54:00"/>
    <d v="2025-02-05T00:00:00"/>
    <x v="18"/>
  </r>
  <r>
    <n v="0"/>
    <d v="1904-01-01T07:54:00"/>
    <d v="2025-02-06T00:00:00"/>
    <x v="18"/>
  </r>
  <r>
    <n v="0"/>
    <d v="1904-01-01T07:54:00"/>
    <d v="2025-02-07T00:00:00"/>
    <x v="18"/>
  </r>
  <r>
    <n v="0"/>
    <d v="1904-01-01T00:00:00"/>
    <d v="2025-02-08T00:00:00"/>
    <x v="18"/>
  </r>
  <r>
    <n v="0"/>
    <d v="1904-01-01T00:00:00"/>
    <d v="2025-02-09T00:00:00"/>
    <x v="18"/>
  </r>
  <r>
    <n v="0"/>
    <d v="1904-01-01T07:54:00"/>
    <d v="2025-02-10T00:00:00"/>
    <x v="19"/>
  </r>
  <r>
    <n v="0"/>
    <d v="1904-01-01T07:54:00"/>
    <d v="2025-02-11T00:00:00"/>
    <x v="19"/>
  </r>
  <r>
    <n v="0"/>
    <d v="1904-01-01T07:54:00"/>
    <d v="2025-02-12T00:00:00"/>
    <x v="19"/>
  </r>
  <r>
    <n v="0"/>
    <d v="1904-01-01T07:54:00"/>
    <d v="2025-02-13T00:00:00"/>
    <x v="19"/>
  </r>
  <r>
    <n v="0"/>
    <d v="1904-01-01T07:54:00"/>
    <d v="2025-02-14T00:00:00"/>
    <x v="19"/>
  </r>
  <r>
    <n v="0"/>
    <d v="1904-01-01T00:00:00"/>
    <d v="2025-02-15T00:00:00"/>
    <x v="19"/>
  </r>
  <r>
    <n v="0"/>
    <d v="1904-01-01T00:00:00"/>
    <d v="2025-02-16T00:00:00"/>
    <x v="19"/>
  </r>
  <r>
    <n v="0"/>
    <d v="1904-01-01T07:54:00"/>
    <d v="2025-02-17T00:00:00"/>
    <x v="20"/>
  </r>
  <r>
    <n v="0"/>
    <d v="1904-01-01T07:54:00"/>
    <d v="2025-02-18T00:00:00"/>
    <x v="20"/>
  </r>
  <r>
    <n v="0"/>
    <d v="1904-01-01T07:54:00"/>
    <d v="2025-02-19T00:00:00"/>
    <x v="20"/>
  </r>
  <r>
    <n v="0"/>
    <d v="1904-01-01T07:54:00"/>
    <d v="2025-02-20T00:00:00"/>
    <x v="20"/>
  </r>
  <r>
    <n v="0"/>
    <d v="1904-01-01T07:54:00"/>
    <d v="2025-02-21T00:00:00"/>
    <x v="20"/>
  </r>
  <r>
    <n v="0"/>
    <d v="1904-01-01T00:00:00"/>
    <d v="2025-02-22T00:00:00"/>
    <x v="20"/>
  </r>
  <r>
    <n v="0"/>
    <d v="1904-01-01T00:00:00"/>
    <d v="2025-02-23T00:00:00"/>
    <x v="20"/>
  </r>
  <r>
    <n v="0"/>
    <d v="1904-01-01T07:54:00"/>
    <d v="2025-02-24T00:00:00"/>
    <x v="21"/>
  </r>
  <r>
    <n v="0"/>
    <d v="1904-01-01T07:54:00"/>
    <d v="2025-02-25T00:00:00"/>
    <x v="21"/>
  </r>
  <r>
    <n v="0"/>
    <d v="1904-01-01T07:54:00"/>
    <d v="2025-02-26T00:00:00"/>
    <x v="21"/>
  </r>
  <r>
    <n v="0"/>
    <d v="1904-01-01T07:54:00"/>
    <d v="2025-02-27T00:00:00"/>
    <x v="21"/>
  </r>
  <r>
    <n v="0"/>
    <d v="1904-01-01T07:54:00"/>
    <d v="2025-02-28T00:00:00"/>
    <x v="21"/>
  </r>
  <r>
    <n v="0"/>
    <d v="1904-01-01T00:00:00"/>
    <d v="2025-03-01T00:00:00"/>
    <x v="21"/>
  </r>
  <r>
    <n v="0"/>
    <d v="1904-01-01T00:00:00"/>
    <d v="2025-03-02T00:00:00"/>
    <x v="21"/>
  </r>
  <r>
    <n v="0"/>
    <d v="1904-01-01T07:54:00"/>
    <d v="2025-03-03T00:00:00"/>
    <x v="22"/>
  </r>
  <r>
    <n v="0"/>
    <d v="1904-01-01T07:54:00"/>
    <d v="2025-03-04T00:00:00"/>
    <x v="22"/>
  </r>
  <r>
    <n v="0"/>
    <d v="1904-01-01T07:54:00"/>
    <d v="2025-03-05T00:00:00"/>
    <x v="22"/>
  </r>
  <r>
    <n v="0"/>
    <d v="1904-01-01T07:54:00"/>
    <d v="2025-03-06T00:00:00"/>
    <x v="22"/>
  </r>
  <r>
    <n v="0"/>
    <d v="1904-01-01T07:54:00"/>
    <d v="2025-03-07T00:00:00"/>
    <x v="22"/>
  </r>
  <r>
    <n v="0"/>
    <d v="1904-01-01T00:00:00"/>
    <d v="2025-03-08T00:00:00"/>
    <x v="22"/>
  </r>
  <r>
    <n v="0"/>
    <d v="1904-01-01T00:00:00"/>
    <d v="2025-03-09T00:00:00"/>
    <x v="22"/>
  </r>
  <r>
    <n v="0"/>
    <d v="1904-01-01T07:54:00"/>
    <d v="2025-03-10T00:00:00"/>
    <x v="23"/>
  </r>
  <r>
    <n v="0"/>
    <d v="1904-01-01T07:54:00"/>
    <d v="2025-03-11T00:00:00"/>
    <x v="23"/>
  </r>
  <r>
    <n v="0"/>
    <d v="1904-01-01T07:54:00"/>
    <d v="2025-03-12T00:00:00"/>
    <x v="23"/>
  </r>
  <r>
    <n v="0"/>
    <d v="1904-01-01T07:54:00"/>
    <d v="2025-03-13T00:00:00"/>
    <x v="23"/>
  </r>
  <r>
    <n v="0"/>
    <d v="1904-01-01T07:54:00"/>
    <d v="2025-03-14T00:00:00"/>
    <x v="23"/>
  </r>
  <r>
    <n v="0"/>
    <d v="1904-01-01T00:00:00"/>
    <d v="2025-03-15T00:00:00"/>
    <x v="23"/>
  </r>
  <r>
    <n v="0"/>
    <d v="1904-01-01T00:00:00"/>
    <d v="2025-03-16T00:00:00"/>
    <x v="23"/>
  </r>
  <r>
    <n v="0"/>
    <d v="1904-01-01T07:54:00"/>
    <d v="2025-03-17T00:00:00"/>
    <x v="24"/>
  </r>
  <r>
    <n v="0"/>
    <d v="1904-01-01T07:54:00"/>
    <d v="2025-03-18T00:00:00"/>
    <x v="24"/>
  </r>
  <r>
    <n v="0"/>
    <d v="1904-01-01T07:54:00"/>
    <d v="2025-03-19T00:00:00"/>
    <x v="24"/>
  </r>
  <r>
    <n v="0"/>
    <d v="1904-01-01T07:54:00"/>
    <d v="2025-03-20T00:00:00"/>
    <x v="24"/>
  </r>
  <r>
    <n v="0"/>
    <d v="1904-01-01T07:54:00"/>
    <d v="2025-03-21T00:00:00"/>
    <x v="24"/>
  </r>
  <r>
    <n v="0"/>
    <d v="1904-01-01T00:00:00"/>
    <d v="2025-03-22T00:00:00"/>
    <x v="24"/>
  </r>
  <r>
    <n v="0"/>
    <d v="1904-01-01T00:00:00"/>
    <d v="2025-03-23T00:00:00"/>
    <x v="24"/>
  </r>
  <r>
    <n v="0"/>
    <d v="1904-01-01T07:54:00"/>
    <d v="2025-03-24T00:00:00"/>
    <x v="25"/>
  </r>
  <r>
    <n v="0"/>
    <d v="1904-01-01T07:54:00"/>
    <d v="2025-03-25T00:00:00"/>
    <x v="25"/>
  </r>
  <r>
    <n v="0"/>
    <d v="1904-01-01T07:54:00"/>
    <d v="2025-03-26T00:00:00"/>
    <x v="25"/>
  </r>
  <r>
    <n v="0"/>
    <d v="1904-01-01T07:54:00"/>
    <d v="2025-03-27T00:00:00"/>
    <x v="25"/>
  </r>
  <r>
    <n v="0"/>
    <d v="1904-01-01T07:54:00"/>
    <d v="2025-03-28T00:00:00"/>
    <x v="25"/>
  </r>
  <r>
    <n v="0"/>
    <d v="1904-01-01T00:00:00"/>
    <d v="2025-03-29T00:00:00"/>
    <x v="25"/>
  </r>
  <r>
    <n v="0"/>
    <d v="1904-01-01T00:00:00"/>
    <d v="2025-03-30T00:00:00"/>
    <x v="25"/>
  </r>
  <r>
    <n v="0"/>
    <d v="1904-01-01T07:54:00"/>
    <d v="2025-03-31T00:00:00"/>
    <x v="26"/>
  </r>
  <r>
    <n v="0"/>
    <d v="1904-01-01T07:54:00"/>
    <d v="2025-04-01T00:00:00"/>
    <x v="26"/>
  </r>
  <r>
    <n v="0"/>
    <d v="1904-01-01T07:54:00"/>
    <d v="2025-04-02T00:00:00"/>
    <x v="26"/>
  </r>
  <r>
    <n v="0"/>
    <d v="1904-01-01T07:54:00"/>
    <d v="2025-04-03T00:00:00"/>
    <x v="26"/>
  </r>
  <r>
    <n v="0"/>
    <d v="1904-01-01T07:54:00"/>
    <d v="2025-04-04T00:00:00"/>
    <x v="26"/>
  </r>
  <r>
    <n v="0"/>
    <d v="1904-01-01T00:00:00"/>
    <d v="2025-04-05T00:00:00"/>
    <x v="26"/>
  </r>
  <r>
    <n v="0"/>
    <d v="1904-01-01T00:00:00"/>
    <d v="2025-04-06T00:00:00"/>
    <x v="26"/>
  </r>
  <r>
    <n v="0"/>
    <d v="1904-01-01T07:54:00"/>
    <d v="2025-04-07T00:00:00"/>
    <x v="27"/>
  </r>
  <r>
    <n v="0"/>
    <d v="1904-01-01T07:54:00"/>
    <d v="2025-04-08T00:00:00"/>
    <x v="27"/>
  </r>
  <r>
    <n v="0"/>
    <d v="1904-01-01T07:54:00"/>
    <d v="2025-04-09T00:00:00"/>
    <x v="27"/>
  </r>
  <r>
    <n v="0"/>
    <d v="1904-01-01T07:54:00"/>
    <d v="2025-04-10T00:00:00"/>
    <x v="27"/>
  </r>
  <r>
    <n v="0"/>
    <d v="1904-01-01T07:54:00"/>
    <d v="2025-04-11T00:00:00"/>
    <x v="27"/>
  </r>
  <r>
    <n v="0"/>
    <d v="1904-01-01T00:00:00"/>
    <d v="2025-04-12T00:00:00"/>
    <x v="27"/>
  </r>
  <r>
    <n v="0"/>
    <d v="1904-01-01T00:00:00"/>
    <d v="2025-04-13T00:00:00"/>
    <x v="27"/>
  </r>
  <r>
    <n v="0"/>
    <d v="1904-01-01T07:54:00"/>
    <d v="2025-04-14T00:00:00"/>
    <x v="28"/>
  </r>
  <r>
    <n v="0"/>
    <d v="1904-01-01T07:54:00"/>
    <d v="2025-04-15T00:00:00"/>
    <x v="28"/>
  </r>
  <r>
    <n v="0"/>
    <d v="1904-01-01T07:54:00"/>
    <d v="2025-04-16T00:00:00"/>
    <x v="28"/>
  </r>
  <r>
    <n v="0"/>
    <d v="1904-01-01T03:57:00"/>
    <d v="2025-04-17T00:00:00"/>
    <x v="28"/>
  </r>
  <r>
    <n v="0"/>
    <d v="1904-01-01T00:00:00"/>
    <d v="2025-04-18T00:00:00"/>
    <x v="28"/>
  </r>
  <r>
    <n v="0"/>
    <d v="1904-01-01T00:00:00"/>
    <d v="2025-04-19T00:00:00"/>
    <x v="28"/>
  </r>
  <r>
    <n v="0"/>
    <d v="1904-01-01T00:00:00"/>
    <d v="2025-04-20T00:00:00"/>
    <x v="28"/>
  </r>
  <r>
    <n v="0"/>
    <d v="1904-01-01T00:00:00"/>
    <d v="2025-04-21T00:00:00"/>
    <x v="29"/>
  </r>
  <r>
    <n v="0"/>
    <d v="1904-01-01T07:54:00"/>
    <d v="2025-04-22T00:00:00"/>
    <x v="29"/>
  </r>
  <r>
    <n v="0"/>
    <d v="1904-01-01T07:54:00"/>
    <d v="2025-04-23T00:00:00"/>
    <x v="29"/>
  </r>
  <r>
    <n v="0"/>
    <d v="1904-01-01T07:54:00"/>
    <d v="2025-04-24T00:00:00"/>
    <x v="29"/>
  </r>
  <r>
    <n v="0"/>
    <d v="1904-01-01T07:54:00"/>
    <d v="2025-04-25T00:00:00"/>
    <x v="29"/>
  </r>
  <r>
    <n v="0"/>
    <d v="1904-01-01T00:00:00"/>
    <d v="2025-04-26T00:00:00"/>
    <x v="29"/>
  </r>
  <r>
    <n v="0"/>
    <d v="1904-01-01T00:00:00"/>
    <d v="2025-04-27T00:00:00"/>
    <x v="29"/>
  </r>
  <r>
    <n v="0"/>
    <d v="1904-01-01T07:54:00"/>
    <d v="2025-04-28T00:00:00"/>
    <x v="30"/>
  </r>
  <r>
    <n v="0"/>
    <d v="1904-01-01T07:54:00"/>
    <d v="2025-04-29T00:00:00"/>
    <x v="30"/>
  </r>
  <r>
    <n v="0"/>
    <d v="1904-01-01T07:54:00"/>
    <d v="2025-04-30T00:00:00"/>
    <x v="30"/>
  </r>
  <r>
    <n v="0"/>
    <d v="1904-01-01T00:00:00"/>
    <d v="2025-05-01T00:00:00"/>
    <x v="30"/>
  </r>
  <r>
    <n v="0"/>
    <d v="1904-01-01T07:54:00"/>
    <d v="2025-05-02T00:00:00"/>
    <x v="30"/>
  </r>
  <r>
    <n v="0"/>
    <d v="1904-01-01T00:00:00"/>
    <d v="2025-05-03T00:00:00"/>
    <x v="30"/>
  </r>
  <r>
    <n v="0"/>
    <d v="1904-01-01T00:00:00"/>
    <d v="2025-05-04T00:00:00"/>
    <x v="30"/>
  </r>
  <r>
    <n v="0"/>
    <d v="1904-01-01T07:54:00"/>
    <d v="2025-05-05T00:00:00"/>
    <x v="31"/>
  </r>
  <r>
    <n v="0"/>
    <d v="1904-01-01T07:54:00"/>
    <d v="2025-05-06T00:00:00"/>
    <x v="31"/>
  </r>
  <r>
    <n v="0"/>
    <d v="1904-01-01T07:54:00"/>
    <d v="2025-05-07T00:00:00"/>
    <x v="31"/>
  </r>
  <r>
    <n v="0"/>
    <d v="1904-01-01T07:54:00"/>
    <d v="2025-05-08T00:00:00"/>
    <x v="31"/>
  </r>
  <r>
    <n v="0"/>
    <d v="1904-01-01T07:54:00"/>
    <d v="2025-05-09T00:00:00"/>
    <x v="31"/>
  </r>
  <r>
    <n v="0"/>
    <d v="1904-01-01T00:00:00"/>
    <d v="2025-05-10T00:00:00"/>
    <x v="31"/>
  </r>
  <r>
    <n v="0"/>
    <d v="1904-01-01T00:00:00"/>
    <d v="2025-05-11T00:00:00"/>
    <x v="31"/>
  </r>
  <r>
    <n v="0"/>
    <d v="1904-01-01T07:54:00"/>
    <d v="2025-05-12T00:00:00"/>
    <x v="32"/>
  </r>
  <r>
    <n v="0"/>
    <d v="1904-01-01T07:54:00"/>
    <d v="2025-05-13T00:00:00"/>
    <x v="32"/>
  </r>
  <r>
    <n v="0"/>
    <d v="1904-01-01T07:54:00"/>
    <d v="2025-05-14T00:00:00"/>
    <x v="32"/>
  </r>
  <r>
    <n v="0"/>
    <d v="1904-01-01T07:54:00"/>
    <d v="2025-05-15T00:00:00"/>
    <x v="32"/>
  </r>
  <r>
    <n v="0"/>
    <d v="1904-01-01T07:54:00"/>
    <d v="2025-05-16T00:00:00"/>
    <x v="32"/>
  </r>
  <r>
    <n v="0"/>
    <d v="1904-01-01T00:00:00"/>
    <d v="2025-05-17T00:00:00"/>
    <x v="32"/>
  </r>
  <r>
    <n v="0"/>
    <d v="1904-01-01T00:00:00"/>
    <d v="2025-05-18T00:00:00"/>
    <x v="32"/>
  </r>
  <r>
    <n v="0"/>
    <d v="1904-01-01T07:54:00"/>
    <d v="2025-05-19T00:00:00"/>
    <x v="33"/>
  </r>
  <r>
    <n v="0"/>
    <d v="1904-01-01T07:54:00"/>
    <d v="2025-05-20T00:00:00"/>
    <x v="33"/>
  </r>
  <r>
    <n v="0"/>
    <d v="1904-01-01T07:54:00"/>
    <d v="2025-05-21T00:00:00"/>
    <x v="33"/>
  </r>
  <r>
    <n v="0"/>
    <d v="1904-01-01T07:54:00"/>
    <d v="2025-05-22T00:00:00"/>
    <x v="33"/>
  </r>
  <r>
    <n v="0"/>
    <d v="1904-01-01T07:54:00"/>
    <d v="2025-05-23T00:00:00"/>
    <x v="33"/>
  </r>
  <r>
    <n v="0"/>
    <d v="1904-01-01T00:00:00"/>
    <d v="2025-05-24T00:00:00"/>
    <x v="33"/>
  </r>
  <r>
    <n v="0"/>
    <d v="1904-01-01T00:00:00"/>
    <d v="2025-05-25T00:00:00"/>
    <x v="33"/>
  </r>
  <r>
    <n v="0"/>
    <d v="1904-01-01T07:54:00"/>
    <d v="2025-05-26T00:00:00"/>
    <x v="34"/>
  </r>
  <r>
    <n v="0"/>
    <d v="1904-01-01T07:54:00"/>
    <d v="2025-05-27T00:00:00"/>
    <x v="34"/>
  </r>
  <r>
    <n v="0"/>
    <d v="1904-01-01T07:54:00"/>
    <d v="2025-05-28T00:00:00"/>
    <x v="34"/>
  </r>
  <r>
    <n v="0"/>
    <d v="1904-01-01T00:00:00"/>
    <d v="2025-05-29T00:00:00"/>
    <x v="34"/>
  </r>
  <r>
    <n v="0"/>
    <d v="1904-01-01T07:54:00"/>
    <d v="2025-05-30T00:00:00"/>
    <x v="34"/>
  </r>
  <r>
    <n v="0"/>
    <d v="1904-01-01T00:00:00"/>
    <d v="2025-05-31T00:00:00"/>
    <x v="34"/>
  </r>
  <r>
    <n v="0"/>
    <d v="1904-01-01T00:00:00"/>
    <d v="2025-06-01T00:00:00"/>
    <x v="34"/>
  </r>
  <r>
    <n v="0"/>
    <d v="1904-01-01T07:54:00"/>
    <d v="2025-06-02T00:00:00"/>
    <x v="35"/>
  </r>
  <r>
    <n v="0"/>
    <d v="1904-01-01T07:54:00"/>
    <d v="2025-06-03T00:00:00"/>
    <x v="35"/>
  </r>
  <r>
    <n v="0"/>
    <d v="1904-01-01T07:54:00"/>
    <d v="2025-06-04T00:00:00"/>
    <x v="35"/>
  </r>
  <r>
    <n v="0"/>
    <d v="1904-01-01T07:54:00"/>
    <d v="2025-06-05T00:00:00"/>
    <x v="35"/>
  </r>
  <r>
    <n v="0"/>
    <d v="1904-01-01T07:54:00"/>
    <d v="2025-06-06T00:00:00"/>
    <x v="35"/>
  </r>
  <r>
    <n v="0"/>
    <d v="1904-01-01T00:00:00"/>
    <d v="2025-06-07T00:00:00"/>
    <x v="35"/>
  </r>
  <r>
    <n v="0"/>
    <d v="1904-01-01T00:00:00"/>
    <d v="2025-06-08T00:00:00"/>
    <x v="35"/>
  </r>
  <r>
    <n v="0"/>
    <d v="1904-01-01T00:00:00"/>
    <d v="2025-06-09T00:00:00"/>
    <x v="36"/>
  </r>
  <r>
    <n v="0"/>
    <d v="1904-01-01T07:54:00"/>
    <d v="2025-06-10T00:00:00"/>
    <x v="36"/>
  </r>
  <r>
    <n v="0"/>
    <d v="1904-01-01T07:54:00"/>
    <d v="2025-06-11T00:00:00"/>
    <x v="36"/>
  </r>
  <r>
    <n v="0"/>
    <d v="1904-01-01T07:54:00"/>
    <d v="2025-06-12T00:00:00"/>
    <x v="36"/>
  </r>
  <r>
    <n v="0"/>
    <d v="1904-01-01T07:54:00"/>
    <d v="2025-06-13T00:00:00"/>
    <x v="36"/>
  </r>
  <r>
    <n v="0"/>
    <d v="1904-01-01T00:00:00"/>
    <d v="2025-06-14T00:00:00"/>
    <x v="36"/>
  </r>
  <r>
    <n v="0"/>
    <d v="1904-01-01T00:00:00"/>
    <d v="2025-06-15T00:00:00"/>
    <x v="36"/>
  </r>
  <r>
    <n v="0"/>
    <d v="1904-01-01T07:54:00"/>
    <d v="2025-06-16T00:00:00"/>
    <x v="37"/>
  </r>
  <r>
    <n v="0"/>
    <d v="1904-01-01T07:54:00"/>
    <d v="2025-06-17T00:00:00"/>
    <x v="37"/>
  </r>
  <r>
    <n v="0"/>
    <d v="1904-01-01T07:54:00"/>
    <d v="2025-06-18T00:00:00"/>
    <x v="37"/>
  </r>
  <r>
    <n v="0"/>
    <d v="1904-01-01T00:00:00"/>
    <d v="2025-06-19T00:00:00"/>
    <x v="37"/>
  </r>
  <r>
    <n v="0"/>
    <d v="1904-01-01T07:54:00"/>
    <d v="2025-06-20T00:00:00"/>
    <x v="37"/>
  </r>
  <r>
    <n v="0"/>
    <d v="1904-01-01T00:00:00"/>
    <d v="2025-06-21T00:00:00"/>
    <x v="37"/>
  </r>
  <r>
    <n v="0"/>
    <d v="1904-01-01T00:00:00"/>
    <d v="2025-06-22T00:00:00"/>
    <x v="37"/>
  </r>
  <r>
    <n v="0"/>
    <d v="1904-01-01T07:54:00"/>
    <d v="2025-06-23T00:00:00"/>
    <x v="38"/>
  </r>
  <r>
    <n v="0"/>
    <d v="1904-01-01T07:54:00"/>
    <d v="2025-06-24T00:00:00"/>
    <x v="38"/>
  </r>
  <r>
    <n v="0"/>
    <d v="1904-01-01T07:54:00"/>
    <d v="2025-06-25T00:00:00"/>
    <x v="38"/>
  </r>
  <r>
    <n v="0"/>
    <d v="1904-01-01T07:54:00"/>
    <d v="2025-06-26T00:00:00"/>
    <x v="38"/>
  </r>
  <r>
    <n v="0"/>
    <d v="1904-01-01T07:54:00"/>
    <d v="2025-06-27T00:00:00"/>
    <x v="38"/>
  </r>
  <r>
    <n v="0"/>
    <d v="1904-01-01T00:00:00"/>
    <d v="2025-06-28T00:00:00"/>
    <x v="38"/>
  </r>
  <r>
    <n v="0"/>
    <d v="1904-01-01T00:00:00"/>
    <d v="2025-06-29T00:00:00"/>
    <x v="38"/>
  </r>
  <r>
    <n v="0"/>
    <d v="1904-01-01T07:54:00"/>
    <d v="2025-06-30T00:00:00"/>
    <x v="39"/>
  </r>
  <r>
    <n v="0"/>
    <d v="1904-01-01T07:54:00"/>
    <d v="2025-07-01T00:00:00"/>
    <x v="39"/>
  </r>
  <r>
    <n v="0"/>
    <d v="1904-01-01T07:54:00"/>
    <d v="2025-07-02T00:00:00"/>
    <x v="39"/>
  </r>
  <r>
    <n v="0"/>
    <d v="1904-01-01T07:54:00"/>
    <d v="2025-07-03T00:00:00"/>
    <x v="39"/>
  </r>
  <r>
    <n v="0"/>
    <d v="1904-01-01T07:54:00"/>
    <d v="2025-07-04T00:00:00"/>
    <x v="39"/>
  </r>
  <r>
    <n v="0"/>
    <d v="1904-01-01T00:00:00"/>
    <d v="2025-07-05T00:00:00"/>
    <x v="39"/>
  </r>
  <r>
    <n v="0"/>
    <d v="1904-01-01T00:00:00"/>
    <d v="2025-07-06T00:00:00"/>
    <x v="39"/>
  </r>
  <r>
    <n v="0"/>
    <d v="1904-01-01T07:54:00"/>
    <d v="2025-07-07T00:00:00"/>
    <x v="40"/>
  </r>
  <r>
    <n v="0"/>
    <d v="1904-01-01T07:54:00"/>
    <d v="2025-07-08T00:00:00"/>
    <x v="40"/>
  </r>
  <r>
    <n v="0"/>
    <d v="1904-01-01T07:54:00"/>
    <d v="2025-07-09T00:00:00"/>
    <x v="40"/>
  </r>
  <r>
    <n v="0"/>
    <d v="1904-01-01T07:54:00"/>
    <d v="2025-07-10T00:00:00"/>
    <x v="40"/>
  </r>
  <r>
    <n v="0"/>
    <d v="1904-01-01T07:54:00"/>
    <d v="2025-07-11T00:00:00"/>
    <x v="40"/>
  </r>
  <r>
    <n v="0"/>
    <d v="1904-01-01T00:00:00"/>
    <d v="2025-07-12T00:00:00"/>
    <x v="40"/>
  </r>
  <r>
    <n v="0"/>
    <d v="1904-01-01T00:00:00"/>
    <d v="2025-07-13T00:00:00"/>
    <x v="40"/>
  </r>
  <r>
    <n v="0"/>
    <d v="1904-01-01T07:54:00"/>
    <d v="2025-07-14T00:00:00"/>
    <x v="41"/>
  </r>
  <r>
    <n v="0"/>
    <d v="1904-01-01T07:54:00"/>
    <d v="2025-07-15T00:00:00"/>
    <x v="41"/>
  </r>
  <r>
    <n v="0"/>
    <d v="1904-01-01T07:54:00"/>
    <d v="2025-07-16T00:00:00"/>
    <x v="41"/>
  </r>
  <r>
    <n v="0"/>
    <d v="1904-01-01T07:54:00"/>
    <d v="2025-07-17T00:00:00"/>
    <x v="41"/>
  </r>
  <r>
    <n v="0"/>
    <d v="1904-01-01T07:54:00"/>
    <d v="2025-07-18T00:00:00"/>
    <x v="41"/>
  </r>
  <r>
    <n v="0"/>
    <d v="1904-01-01T00:00:00"/>
    <d v="2025-07-19T00:00:00"/>
    <x v="41"/>
  </r>
  <r>
    <n v="0"/>
    <d v="1904-01-01T00:00:00"/>
    <d v="2025-07-20T00:00:00"/>
    <x v="41"/>
  </r>
  <r>
    <n v="0"/>
    <d v="1904-01-01T07:54:00"/>
    <d v="2025-07-21T00:00:00"/>
    <x v="42"/>
  </r>
  <r>
    <n v="0"/>
    <d v="1904-01-01T07:54:00"/>
    <d v="2025-07-22T00:00:00"/>
    <x v="42"/>
  </r>
  <r>
    <n v="0"/>
    <d v="1904-01-01T07:54:00"/>
    <d v="2025-07-23T00:00:00"/>
    <x v="42"/>
  </r>
  <r>
    <n v="0"/>
    <d v="1904-01-01T07:54:00"/>
    <d v="2025-07-24T00:00:00"/>
    <x v="42"/>
  </r>
  <r>
    <n v="0"/>
    <d v="1904-01-01T07:54:00"/>
    <d v="2025-07-25T00:00:00"/>
    <x v="42"/>
  </r>
  <r>
    <n v="0"/>
    <d v="1904-01-01T00:00:00"/>
    <d v="2025-07-26T00:00:00"/>
    <x v="42"/>
  </r>
  <r>
    <n v="0"/>
    <d v="1904-01-01T00:00:00"/>
    <d v="2025-07-27T00:00:00"/>
    <x v="42"/>
  </r>
  <r>
    <n v="0"/>
    <d v="1904-01-01T07:54:00"/>
    <d v="2025-07-28T00:00:00"/>
    <x v="43"/>
  </r>
  <r>
    <n v="0"/>
    <d v="1904-01-01T07:54:00"/>
    <d v="2025-07-29T00:00:00"/>
    <x v="43"/>
  </r>
  <r>
    <n v="0"/>
    <d v="1904-01-01T07:54:00"/>
    <d v="2025-07-30T00:00:00"/>
    <x v="43"/>
  </r>
  <r>
    <n v="0"/>
    <d v="1904-01-01T07:54:00"/>
    <d v="2025-07-31T00:00:00"/>
    <x v="43"/>
  </r>
  <r>
    <n v="0"/>
    <d v="1904-01-01T07:54:00"/>
    <d v="2025-08-01T00:00:00"/>
    <x v="43"/>
  </r>
  <r>
    <n v="0"/>
    <d v="1904-01-01T00:00:00"/>
    <d v="2025-08-02T00:00:00"/>
    <x v="43"/>
  </r>
  <r>
    <n v="0"/>
    <d v="1904-01-01T00:00:00"/>
    <d v="2025-08-03T00:00:00"/>
    <x v="43"/>
  </r>
  <r>
    <n v="0"/>
    <d v="1904-01-01T07:54:00"/>
    <d v="2025-08-04T00:00:00"/>
    <x v="44"/>
  </r>
  <r>
    <n v="0"/>
    <d v="1904-01-01T07:54:00"/>
    <d v="2025-08-05T00:00:00"/>
    <x v="44"/>
  </r>
  <r>
    <n v="0"/>
    <d v="1904-01-01T07:54:00"/>
    <d v="2025-08-06T00:00:00"/>
    <x v="44"/>
  </r>
  <r>
    <n v="0"/>
    <d v="1904-01-01T07:54:00"/>
    <d v="2025-08-07T00:00:00"/>
    <x v="44"/>
  </r>
  <r>
    <n v="0"/>
    <d v="1904-01-01T07:54:00"/>
    <d v="2025-08-08T00:00:00"/>
    <x v="44"/>
  </r>
  <r>
    <n v="0"/>
    <d v="1904-01-01T00:00:00"/>
    <d v="2025-08-09T00:00:00"/>
    <x v="44"/>
  </r>
  <r>
    <n v="0"/>
    <d v="1904-01-01T00:00:00"/>
    <d v="2025-08-10T00:00:00"/>
    <x v="44"/>
  </r>
  <r>
    <n v="0"/>
    <d v="1904-01-01T07:54:00"/>
    <d v="2025-08-11T00:00:00"/>
    <x v="45"/>
  </r>
  <r>
    <n v="0"/>
    <d v="1904-01-01T07:54:00"/>
    <d v="2025-08-12T00:00:00"/>
    <x v="45"/>
  </r>
  <r>
    <n v="0"/>
    <d v="1904-01-01T07:54:00"/>
    <d v="2025-08-13T00:00:00"/>
    <x v="45"/>
  </r>
  <r>
    <n v="0"/>
    <d v="1904-01-01T07:54:00"/>
    <d v="2025-08-14T00:00:00"/>
    <x v="45"/>
  </r>
  <r>
    <n v="0"/>
    <d v="1904-01-01T07:54:00"/>
    <d v="2025-08-15T00:00:00"/>
    <x v="45"/>
  </r>
  <r>
    <n v="0"/>
    <d v="1904-01-01T00:00:00"/>
    <d v="2025-08-16T00:00:00"/>
    <x v="45"/>
  </r>
  <r>
    <n v="0"/>
    <d v="1904-01-01T00:00:00"/>
    <d v="2025-08-17T00:00:00"/>
    <x v="45"/>
  </r>
  <r>
    <n v="0"/>
    <d v="1904-01-01T07:54:00"/>
    <d v="2025-08-18T00:00:00"/>
    <x v="46"/>
  </r>
  <r>
    <n v="0"/>
    <d v="1904-01-01T07:54:00"/>
    <d v="2025-08-19T00:00:00"/>
    <x v="46"/>
  </r>
  <r>
    <n v="0"/>
    <d v="1904-01-01T07:54:00"/>
    <d v="2025-08-20T00:00:00"/>
    <x v="46"/>
  </r>
  <r>
    <n v="0"/>
    <d v="1904-01-01T07:54:00"/>
    <d v="2025-08-21T00:00:00"/>
    <x v="46"/>
  </r>
  <r>
    <n v="0"/>
    <d v="1904-01-01T07:54:00"/>
    <d v="2025-08-22T00:00:00"/>
    <x v="46"/>
  </r>
  <r>
    <n v="0"/>
    <d v="1904-01-01T00:00:00"/>
    <d v="2025-08-23T00:00:00"/>
    <x v="46"/>
  </r>
  <r>
    <n v="0"/>
    <d v="1904-01-01T00:00:00"/>
    <d v="2025-08-24T00:00:00"/>
    <x v="46"/>
  </r>
  <r>
    <n v="0"/>
    <d v="1904-01-01T07:54:00"/>
    <d v="2025-08-25T00:00:00"/>
    <x v="47"/>
  </r>
  <r>
    <n v="0"/>
    <d v="1904-01-01T07:54:00"/>
    <d v="2025-08-26T00:00:00"/>
    <x v="47"/>
  </r>
  <r>
    <n v="0"/>
    <d v="1904-01-01T07:54:00"/>
    <d v="2025-08-27T00:00:00"/>
    <x v="47"/>
  </r>
  <r>
    <n v="0"/>
    <d v="1904-01-01T07:54:00"/>
    <d v="2025-08-28T00:00:00"/>
    <x v="47"/>
  </r>
  <r>
    <n v="0"/>
    <d v="1904-01-01T07:54:00"/>
    <d v="2025-08-29T00:00:00"/>
    <x v="47"/>
  </r>
  <r>
    <n v="0"/>
    <d v="1904-01-01T00:00:00"/>
    <d v="2025-08-30T00:00:00"/>
    <x v="47"/>
  </r>
  <r>
    <n v="0"/>
    <d v="1904-01-01T00:00:00"/>
    <d v="2025-08-31T00:00:00"/>
    <x v="47"/>
  </r>
  <r>
    <n v="0"/>
    <d v="1904-01-01T07:54:00"/>
    <d v="2025-09-01T00:00:00"/>
    <x v="48"/>
  </r>
  <r>
    <n v="0"/>
    <d v="1904-01-01T07:54:00"/>
    <d v="2025-09-02T00:00:00"/>
    <x v="48"/>
  </r>
  <r>
    <n v="0"/>
    <d v="1904-01-01T07:54:00"/>
    <d v="2025-09-03T00:00:00"/>
    <x v="48"/>
  </r>
  <r>
    <n v="0"/>
    <d v="1904-01-01T07:54:00"/>
    <d v="2025-09-04T00:00:00"/>
    <x v="48"/>
  </r>
  <r>
    <n v="0"/>
    <d v="1904-01-01T07:54:00"/>
    <d v="2025-09-05T00:00:00"/>
    <x v="48"/>
  </r>
  <r>
    <n v="0"/>
    <d v="1904-01-01T00:00:00"/>
    <d v="2025-09-06T00:00:00"/>
    <x v="48"/>
  </r>
  <r>
    <n v="0"/>
    <d v="1904-01-01T00:00:00"/>
    <d v="2025-09-07T00:00:00"/>
    <x v="48"/>
  </r>
  <r>
    <n v="0"/>
    <d v="1904-01-01T07:54:00"/>
    <d v="2025-09-08T00:00:00"/>
    <x v="49"/>
  </r>
  <r>
    <n v="0"/>
    <d v="1904-01-01T07:54:00"/>
    <d v="2025-09-09T00:00:00"/>
    <x v="49"/>
  </r>
  <r>
    <n v="0"/>
    <d v="1904-01-01T07:54:00"/>
    <d v="2025-09-10T00:00:00"/>
    <x v="49"/>
  </r>
  <r>
    <n v="0"/>
    <d v="1904-01-01T07:54:00"/>
    <d v="2025-09-11T00:00:00"/>
    <x v="49"/>
  </r>
  <r>
    <n v="0"/>
    <d v="1904-01-01T07:54:00"/>
    <d v="2025-09-12T00:00:00"/>
    <x v="49"/>
  </r>
  <r>
    <n v="0"/>
    <d v="1904-01-01T00:00:00"/>
    <d v="2025-09-13T00:00:00"/>
    <x v="49"/>
  </r>
  <r>
    <n v="0"/>
    <d v="1904-01-01T00:00:00"/>
    <d v="2025-09-14T00:00:00"/>
    <x v="49"/>
  </r>
  <r>
    <n v="0"/>
    <d v="1904-01-01T07:54:00"/>
    <d v="2025-09-15T00:00:00"/>
    <x v="50"/>
  </r>
  <r>
    <n v="0"/>
    <d v="1904-01-01T07:54:00"/>
    <d v="2025-09-16T00:00:00"/>
    <x v="50"/>
  </r>
  <r>
    <n v="0"/>
    <d v="1904-01-01T07:54:00"/>
    <d v="2025-09-17T00:00:00"/>
    <x v="50"/>
  </r>
  <r>
    <n v="0"/>
    <d v="1904-01-01T07:54:00"/>
    <d v="2025-09-18T00:00:00"/>
    <x v="50"/>
  </r>
  <r>
    <n v="0"/>
    <d v="1904-01-01T07:54:00"/>
    <d v="2025-09-19T00:00:00"/>
    <x v="50"/>
  </r>
  <r>
    <n v="0"/>
    <d v="1904-01-01T00:00:00"/>
    <d v="2025-09-20T00:00:00"/>
    <x v="50"/>
  </r>
  <r>
    <n v="0"/>
    <d v="1904-01-01T00:00:00"/>
    <d v="2025-09-21T00:00:00"/>
    <x v="50"/>
  </r>
  <r>
    <n v="0"/>
    <d v="1904-01-01T07:54:00"/>
    <d v="2025-09-22T00:00:00"/>
    <x v="51"/>
  </r>
  <r>
    <n v="0"/>
    <d v="1904-01-01T07:54:00"/>
    <d v="2025-09-23T00:00:00"/>
    <x v="51"/>
  </r>
  <r>
    <n v="0"/>
    <d v="1904-01-01T07:54:00"/>
    <d v="2025-09-24T00:00:00"/>
    <x v="51"/>
  </r>
  <r>
    <n v="0"/>
    <d v="1904-01-01T07:54:00"/>
    <d v="2025-09-25T00:00:00"/>
    <x v="51"/>
  </r>
  <r>
    <n v="0"/>
    <d v="1904-01-01T07:54:00"/>
    <d v="2025-09-26T00:00:00"/>
    <x v="51"/>
  </r>
  <r>
    <n v="0"/>
    <d v="1904-01-01T00:00:00"/>
    <d v="2025-09-27T00:00:00"/>
    <x v="51"/>
  </r>
  <r>
    <n v="0"/>
    <d v="1904-01-01T00:00:00"/>
    <d v="2025-09-28T00:00:00"/>
    <x v="51"/>
  </r>
  <r>
    <n v="0"/>
    <d v="1904-01-01T07:54:00"/>
    <d v="2025-09-29T00:00:00"/>
    <x v="52"/>
  </r>
  <r>
    <n v="0"/>
    <d v="1904-01-01T07:54:00"/>
    <d v="2025-09-30T00:00:00"/>
    <x v="5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r>
    <x v="0"/>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5011E9-883F-4E04-B375-F93C5A25B2A8}" name="PivotTable2" cacheId="1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4" rowHeaderCaption="KW">
  <location ref="A3:C57" firstHeaderRow="0" firstDataRow="1" firstDataCol="1"/>
  <pivotFields count="4">
    <pivotField dataField="1" showAll="0"/>
    <pivotField dataField="1" showAll="0"/>
    <pivotField numFmtId="14" showAll="0"/>
    <pivotField axis="axisRow" showAll="0" sortType="ascending">
      <items count="160">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55"/>
        <item m="1" x="56"/>
        <item m="1" x="57"/>
        <item m="1" x="58"/>
        <item m="1" x="59"/>
        <item m="1" x="60"/>
        <item m="1" x="61"/>
        <item m="1" x="62"/>
        <item m="1" x="63"/>
        <item m="1" x="64"/>
        <item m="1" x="65"/>
        <item m="1" x="66"/>
        <item m="1" x="67"/>
        <item m="1" x="68"/>
        <item m="1" x="53"/>
        <item m="1" x="54"/>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s>
  <rowFields count="1">
    <field x="3"/>
  </rowFields>
  <rowItems count="54">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t="grand">
      <x/>
    </i>
  </rowItems>
  <colFields count="1">
    <field x="-2"/>
  </colFields>
  <colItems count="2">
    <i>
      <x/>
    </i>
    <i i="1">
      <x v="1"/>
    </i>
  </colItems>
  <dataFields count="2">
    <dataField name="Wo-Std" fld="0" baseField="3" baseItem="0" numFmtId="165"/>
    <dataField name="Arb-Zeit" fld="1" baseField="3" baseItem="0" numFmtId="165"/>
  </dataFields>
  <chartFormats count="2">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B91CD71-2F40-4E9D-A1C5-10F4D8037ECC}" name="PivotTable27" cacheId="9"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AO5:AQ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8D56B32-0EE3-4DE7-9003-82DF9D48829D}" name="PivotTable22" cacheId="4"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U5:W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18">
      <pivotArea dataOnly="0" labelOnly="1" outline="0" fieldPosition="0">
        <references count="1">
          <reference field="4294967294" count="1">
            <x v="1"/>
          </reference>
        </references>
      </pivotArea>
    </format>
    <format dxfId="17">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04CFB89-197E-4DA8-A2B8-FA8B6111142C}" name="PivotTable1" cacheId="11"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A5:C7" firstHeaderRow="0" firstDataRow="1" firstDataCol="1"/>
  <pivotFields count="2">
    <pivotField axis="axisRow" showAll="0" sortType="descending">
      <items count="14">
        <item x="0"/>
        <item m="1" x="3"/>
        <item m="1" x="10"/>
        <item m="1" x="6"/>
        <item m="1" x="9"/>
        <item m="1" x="5"/>
        <item m="1" x="7"/>
        <item m="1" x="2"/>
        <item m="1" x="11"/>
        <item m="1" x="1"/>
        <item m="1" x="4"/>
        <item m="1" x="8"/>
        <item m="1" x="12"/>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20">
      <pivotArea dataOnly="0" labelOnly="1" outline="0" fieldPosition="0">
        <references count="1">
          <reference field="4294967294" count="1">
            <x v="1"/>
          </reference>
        </references>
      </pivotArea>
    </format>
    <format dxfId="1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BAE1282-2C97-4AFF-AD7A-9CD486C9D0A3}" name="PivotTable24" cacheId="6"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AC5:AE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493BA35-E88A-499E-9C2A-6328BD0B4ACC}" name="PivotTable25" cacheId="7"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AG5:AI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000FEDC-485C-47DF-B8F8-54FBED939CD5}" name="PivotTable15" cacheId="1"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I5:K7" firstHeaderRow="0" firstDataRow="1" firstDataCol="1"/>
  <pivotFields count="2">
    <pivotField axis="axisRow" showAll="0" sortType="descending">
      <items count="7">
        <item x="0"/>
        <item m="1" x="3"/>
        <item m="1" x="4"/>
        <item m="1" x="2"/>
        <item m="1" x="5"/>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1699FC1-8A0D-4A74-B101-0CF8B3050FF5}" name="PivotTable14" cacheId="0"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E5:G7" firstHeaderRow="0" firstDataRow="1" firstDataCol="1"/>
  <pivotFields count="2">
    <pivotField axis="axisRow" showAll="0" sortType="descending">
      <items count="7">
        <item x="0"/>
        <item m="1" x="3"/>
        <item m="1" x="4"/>
        <item m="1" x="2"/>
        <item m="1" x="5"/>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3">
      <pivotArea dataOnly="0" labelOnly="1" outline="0" fieldPosition="0">
        <references count="1">
          <reference field="4294967294" count="1">
            <x v="1"/>
          </reference>
        </references>
      </pivotArea>
    </format>
    <format dxfId="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E45CB85-5F60-4B48-A6A6-58DE7DE110DC}" name="PivotTable13" cacheId="12"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rowHeaderCaption="Arbeitsbereich">
  <location ref="AW5:AY7" firstHeaderRow="0" firstDataRow="1" firstDataCol="1"/>
  <pivotFields count="3">
    <pivotField axis="axisRow" showAll="0" sortType="descending">
      <items count="13">
        <item x="0"/>
        <item m="1" x="2"/>
        <item m="1" x="9"/>
        <item m="1" x="5"/>
        <item m="1" x="3"/>
        <item m="1" x="7"/>
        <item m="1" x="8"/>
        <item m="1" x="4"/>
        <item m="1" x="6"/>
        <item m="1" x="10"/>
        <item m="1" x="1"/>
        <item m="1" x="11"/>
        <item t="default"/>
      </items>
      <autoSortScope>
        <pivotArea dataOnly="0" outline="0" fieldPosition="0">
          <references count="1">
            <reference field="4294967294" count="1" selected="0">
              <x v="1"/>
            </reference>
          </references>
        </pivotArea>
      </autoSortScope>
    </pivotField>
    <pivotField showAll="0"/>
    <pivotField dataField="1" showAll="0"/>
  </pivotFields>
  <rowFields count="1">
    <field x="0"/>
  </rowFields>
  <rowItems count="2">
    <i>
      <x/>
    </i>
    <i t="grand">
      <x/>
    </i>
  </rowItems>
  <colFields count="1">
    <field x="-2"/>
  </colFields>
  <colItems count="2">
    <i>
      <x/>
    </i>
    <i i="1">
      <x v="1"/>
    </i>
  </colItems>
  <dataFields count="2">
    <dataField name="Stunden" fld="2" baseField="0" baseItem="0" numFmtId="169"/>
    <dataField name="%" fld="2" showDataAs="percentOfTotal" baseField="0" baseItem="0" numFmtId="10"/>
  </dataFields>
  <formats count="1">
    <format dxfId="4">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A54344B-1B8E-402C-A733-7DDE116C4C26}" name="PivotTable26" cacheId="8"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AK5:AM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27F0528-21E6-43E5-BB44-D141CBF9FB1B}" name="PivotTable23" cacheId="5"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Y5:AA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8">
      <pivotArea dataOnly="0" labelOnly="1" outline="0" fieldPosition="0">
        <references count="1">
          <reference field="4294967294" count="1">
            <x v="1"/>
          </reference>
        </references>
      </pivotArea>
    </format>
    <format dxfId="7">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A23756C-FED0-488D-AD17-D18EFBB2EEE2}" name="PivotTable17" cacheId="3"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Q5:S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10">
      <pivotArea dataOnly="0" labelOnly="1" outline="0" fieldPosition="0">
        <references count="1">
          <reference field="4294967294" count="1">
            <x v="1"/>
          </reference>
        </references>
      </pivotArea>
    </format>
    <format dxfId="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4D8EA03-4913-41E9-AC4F-1778626FC729}" name="PivotTable28" cacheId="10"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AS5:AU7" firstHeaderRow="0" firstDataRow="1" firstDataCol="1"/>
  <pivotFields count="2">
    <pivotField axis="axisRow" showAll="0" sortType="descending">
      <items count="11">
        <item x="0"/>
        <item m="1" x="1"/>
        <item m="1" x="7"/>
        <item m="1" x="6"/>
        <item m="1" x="9"/>
        <item m="1" x="2"/>
        <item m="1" x="3"/>
        <item m="1" x="4"/>
        <item m="1" x="5"/>
        <item m="1" x="8"/>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12">
      <pivotArea dataOnly="0" labelOnly="1" outline="0" fieldPosition="0">
        <references count="1">
          <reference field="4294967294" count="1">
            <x v="1"/>
          </reference>
        </references>
      </pivotArea>
    </format>
    <format dxfId="11">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8DC6001-37BD-47A0-9A71-2E523E57FE0D}" name="PivotTable16" cacheId="2" applyNumberFormats="0" applyBorderFormats="0" applyFontFormats="0" applyPatternFormats="0" applyAlignmentFormats="0" applyWidthHeightFormats="1" dataCaption="Werte" showError="1" updatedVersion="6" minRefreshableVersion="3" itemPrintTitles="1" createdVersion="6" indent="0" outline="1" outlineData="1" multipleFieldFilters="0" chartFormat="1" rowHeaderCaption="Arbeitsbereich" customListSort="0">
  <location ref="M5:O7" firstHeaderRow="0" firstDataRow="1" firstDataCol="1"/>
  <pivotFields count="2">
    <pivotField axis="axisRow" showAll="0" sortType="descending">
      <items count="3">
        <item x="0"/>
        <item m="1" x="1"/>
        <item t="default"/>
      </items>
      <autoSortScope>
        <pivotArea dataOnly="0" outline="0" fieldPosition="0">
          <references count="1">
            <reference field="4294967294" count="1" selected="0">
              <x v="1"/>
            </reference>
          </references>
        </pivotArea>
      </autoSortScope>
    </pivotField>
    <pivotField dataField="1" showAll="0"/>
  </pivotFields>
  <rowFields count="1">
    <field x="0"/>
  </rowFields>
  <rowItems count="2">
    <i>
      <x/>
    </i>
    <i t="grand">
      <x/>
    </i>
  </rowItems>
  <colFields count="1">
    <field x="-2"/>
  </colFields>
  <colItems count="2">
    <i>
      <x/>
    </i>
    <i i="1">
      <x v="1"/>
    </i>
  </colItems>
  <dataFields count="2">
    <dataField name="Stunden" fld="1" baseField="0" baseItem="0" numFmtId="169"/>
    <dataField name="%" fld="1" showDataAs="percentOfTotal" baseField="0" baseItem="0" numFmtId="10"/>
  </dataFields>
  <formats count="2">
    <format dxfId="14">
      <pivotArea dataOnly="0" labelOnly="1" outline="0" fieldPosition="0">
        <references count="1">
          <reference field="4294967294" count="1">
            <x v="1"/>
          </reference>
        </references>
      </pivotArea>
    </format>
    <format dxfId="13">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filters count="1">
    <filter fld="0" type="captionNotEqual" evalOrder="-1" id="1" stringValue1="(Leer)">
      <autoFilter ref="A1">
        <filterColumn colId="0">
          <customFilters>
            <customFilter operator="notEqual" val="(Leer)"/>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6" dT="2019-02-08T10:02:42.22" personId="{C5470067-7268-4983-8942-2967CE7025EA}" id="{EE97EBA5-366B-488C-A7E3-EBD662DC3C9F}">
    <text>Arbeitszeit der Tätigkeit, bei Rufbereitschaft geteilt durch 8</text>
  </threadedComment>
  <threadedComment ref="R6" dT="2019-02-08T10:05:02.66" personId="{C5470067-7268-4983-8942-2967CE7025EA}" id="{727FD7A9-486D-44AB-BB52-87009E0CF6D9}">
    <text>Zusamenhängende Tätigkeiten kumuliert außer Rufbereitschaft</text>
  </threadedComment>
  <threadedComment ref="S6" dT="2019-02-08T10:05:35.22" personId="{C5470067-7268-4983-8942-2967CE7025EA}" id="{F71A8DAD-1260-43E7-8153-9133F6EBB691}">
    <text>Wenn Arbeitsbereich = Rufbereitschaft, dann x</text>
  </threadedComment>
  <threadedComment ref="T6" dT="2019-02-08T10:05:57.62" personId="{C5470067-7268-4983-8942-2967CE7025EA}" id="{7694F8C9-1180-4873-8E6C-4B1C3550449C}">
    <text>Wenn kappungsfreie Tätigkeit, dann x</text>
  </threadedComment>
  <threadedComment ref="U6" dT="2019-04-23T16:17:37.31" personId="{C5470067-7268-4983-8942-2967CE7025EA}" id="{10D9D27E-0EB5-4C04-92B5-8345E9F73B67}">
    <text>Wenn Tätigkeit mit Kappung auf 12, dann 
x</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5" Type="http://schemas.openxmlformats.org/officeDocument/2006/relationships/vmlDrawing" Target="../drawings/vmlDrawing14.vml"/><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U123"/>
  <sheetViews>
    <sheetView showGridLines="0" showRuler="0" zoomScale="90" zoomScaleNormal="90" workbookViewId="0">
      <selection activeCell="G3" sqref="G3"/>
    </sheetView>
  </sheetViews>
  <sheetFormatPr baseColWidth="10" defaultColWidth="11.42578125" defaultRowHeight="15" x14ac:dyDescent="0.2"/>
  <cols>
    <col min="1" max="1" width="1.42578125" style="12" customWidth="1"/>
    <col min="2" max="2" width="24" style="12" customWidth="1"/>
    <col min="3" max="3" width="18" style="13" bestFit="1" customWidth="1"/>
    <col min="4" max="4" width="13.7109375" style="34" bestFit="1" customWidth="1"/>
    <col min="5" max="5" width="1.28515625" style="12" customWidth="1"/>
    <col min="6" max="6" width="12.7109375" style="12" bestFit="1" customWidth="1"/>
    <col min="7" max="7" width="10.85546875" style="12" customWidth="1"/>
    <col min="8" max="8" width="12.42578125" style="12" bestFit="1" customWidth="1"/>
    <col min="9" max="10" width="1.42578125" style="12" customWidth="1"/>
    <col min="11" max="11" width="6.140625" style="12" customWidth="1"/>
    <col min="12" max="12" width="13.28515625" style="12" bestFit="1" customWidth="1"/>
    <col min="13" max="13" width="9.5703125" style="12" customWidth="1"/>
    <col min="14" max="14" width="10" style="12" customWidth="1"/>
    <col min="15" max="15" width="4.42578125" style="12" customWidth="1"/>
    <col min="16" max="16" width="3.7109375" style="12" customWidth="1"/>
    <col min="17" max="17" width="4.42578125" style="12" customWidth="1"/>
    <col min="18" max="18" width="11.140625" style="12" customWidth="1"/>
    <col min="19" max="19" width="13.7109375" style="12" customWidth="1"/>
    <col min="20" max="20" width="11.42578125" style="12" customWidth="1"/>
    <col min="21" max="21" width="1.42578125" style="12" customWidth="1"/>
    <col min="22" max="16384" width="11.42578125" style="12"/>
  </cols>
  <sheetData>
    <row r="1" spans="2:21" ht="18" x14ac:dyDescent="0.25">
      <c r="B1" s="213" t="s">
        <v>44</v>
      </c>
      <c r="C1" s="213"/>
      <c r="D1" s="213"/>
      <c r="E1" s="213"/>
      <c r="F1" s="213"/>
      <c r="G1" s="213"/>
      <c r="H1" s="213"/>
      <c r="I1" s="37"/>
      <c r="K1" s="106" t="s">
        <v>94</v>
      </c>
      <c r="R1" s="37"/>
      <c r="S1" s="37"/>
      <c r="T1" s="37"/>
      <c r="U1" s="37"/>
    </row>
    <row r="2" spans="2:21" ht="15" customHeight="1" x14ac:dyDescent="0.25">
      <c r="I2" s="37"/>
      <c r="K2" s="106" t="s">
        <v>110</v>
      </c>
      <c r="U2" s="37"/>
    </row>
    <row r="3" spans="2:21" ht="15.75" x14ac:dyDescent="0.25">
      <c r="B3" s="51" t="s">
        <v>33</v>
      </c>
      <c r="C3" s="216" t="s">
        <v>41</v>
      </c>
      <c r="D3" s="216"/>
      <c r="E3" s="52"/>
      <c r="F3" s="49" t="s">
        <v>31</v>
      </c>
      <c r="G3" s="148">
        <v>2025</v>
      </c>
      <c r="H3" s="55">
        <f>G3+1</f>
        <v>2026</v>
      </c>
      <c r="I3" s="37"/>
      <c r="K3" s="106" t="s">
        <v>111</v>
      </c>
      <c r="U3" s="37"/>
    </row>
    <row r="4" spans="2:21" ht="7.5" customHeight="1" x14ac:dyDescent="0.2">
      <c r="B4" s="53"/>
      <c r="H4" s="46"/>
      <c r="I4" s="37"/>
      <c r="U4" s="37"/>
    </row>
    <row r="5" spans="2:21" ht="15.75" x14ac:dyDescent="0.25">
      <c r="B5" s="53" t="s">
        <v>34</v>
      </c>
      <c r="C5" s="153">
        <v>1.6458333333333333</v>
      </c>
      <c r="D5" s="224" t="s">
        <v>32</v>
      </c>
      <c r="E5" s="224"/>
      <c r="F5" s="224"/>
      <c r="G5" s="223" t="s">
        <v>141</v>
      </c>
      <c r="H5" s="223"/>
      <c r="I5" s="37"/>
      <c r="U5" s="37"/>
    </row>
    <row r="6" spans="2:21" ht="15.75" x14ac:dyDescent="0.25">
      <c r="B6" s="53" t="s">
        <v>64</v>
      </c>
      <c r="C6" s="153"/>
      <c r="D6" s="177" t="s">
        <v>65</v>
      </c>
      <c r="G6" s="22" t="s">
        <v>143</v>
      </c>
      <c r="H6" s="110"/>
      <c r="K6" s="178" t="str">
        <f>IF($G$5=$M$101,IF($H$6&lt;=0,"","Bei der Übertragsart nicht möglich!"),IF($G$5=$M$102,IF($H$6&lt;=$C$5-$C$6,"","Bei der Übertragsart nicht möglich!"),""))</f>
        <v/>
      </c>
      <c r="U6" s="37"/>
    </row>
    <row r="7" spans="2:21" ht="15.75" x14ac:dyDescent="0.25">
      <c r="B7" s="53" t="s">
        <v>35</v>
      </c>
      <c r="C7" s="154">
        <v>30</v>
      </c>
      <c r="G7" s="22" t="s">
        <v>167</v>
      </c>
      <c r="H7" s="111"/>
      <c r="I7" s="37"/>
      <c r="U7" s="37"/>
    </row>
    <row r="8" spans="2:21" x14ac:dyDescent="0.2">
      <c r="B8" s="15"/>
      <c r="C8" s="23"/>
      <c r="D8" s="47"/>
      <c r="E8" s="48"/>
      <c r="F8" s="48"/>
      <c r="G8" s="54" t="s">
        <v>100</v>
      </c>
      <c r="H8" s="143">
        <v>1</v>
      </c>
      <c r="I8" s="37"/>
      <c r="U8" s="37"/>
    </row>
    <row r="9" spans="2:21" ht="15.75" x14ac:dyDescent="0.2">
      <c r="F9" s="22"/>
      <c r="I9" s="37"/>
      <c r="K9" s="64"/>
      <c r="M9" s="225" t="str">
        <f>CONCATENATE("Jahresübersicht ",G3," / ",H3)</f>
        <v>Jahresübersicht 2025 / 2026</v>
      </c>
      <c r="N9" s="226"/>
      <c r="O9" s="226"/>
      <c r="P9" s="226"/>
      <c r="Q9" s="226"/>
      <c r="R9" s="226"/>
      <c r="S9" s="226"/>
      <c r="T9" s="227"/>
      <c r="U9" s="37"/>
    </row>
    <row r="10" spans="2:21" ht="15.75" x14ac:dyDescent="0.25">
      <c r="B10" s="26" t="s">
        <v>14</v>
      </c>
      <c r="C10" s="16" t="s">
        <v>15</v>
      </c>
      <c r="D10" s="112">
        <v>0.329166666666667</v>
      </c>
      <c r="E10" s="28"/>
      <c r="F10" s="129"/>
      <c r="G10" s="130"/>
      <c r="H10" s="131" t="s">
        <v>96</v>
      </c>
      <c r="I10" s="132"/>
      <c r="J10" s="129"/>
      <c r="K10" s="133"/>
      <c r="M10" s="233" t="str">
        <f>C3</f>
        <v>Petra Mustermann</v>
      </c>
      <c r="N10" s="234"/>
      <c r="O10" s="234"/>
      <c r="P10" s="234"/>
      <c r="Q10" s="234"/>
      <c r="R10" s="234"/>
      <c r="S10" s="234"/>
      <c r="T10" s="235"/>
      <c r="U10" s="37"/>
    </row>
    <row r="11" spans="2:21" ht="15.75" customHeight="1" x14ac:dyDescent="0.25">
      <c r="B11" s="214"/>
      <c r="C11" s="13" t="s">
        <v>16</v>
      </c>
      <c r="D11" s="113">
        <v>0.32916666666666666</v>
      </c>
      <c r="E11" s="28"/>
      <c r="F11" s="134"/>
      <c r="G11" s="131" t="s">
        <v>54</v>
      </c>
      <c r="H11" s="135">
        <f>($C$5-$C$6)/2</f>
        <v>0.82291666666666663</v>
      </c>
      <c r="I11" s="132"/>
      <c r="J11" s="129"/>
      <c r="K11" s="136"/>
      <c r="L11" s="65"/>
      <c r="M11" s="239" t="s">
        <v>39</v>
      </c>
      <c r="N11" s="245" t="s">
        <v>42</v>
      </c>
      <c r="O11" s="248" t="s">
        <v>43</v>
      </c>
      <c r="P11" s="248"/>
      <c r="Q11" s="248"/>
      <c r="R11" s="251" t="s">
        <v>40</v>
      </c>
      <c r="S11" s="251" t="s">
        <v>113</v>
      </c>
      <c r="T11" s="254" t="s">
        <v>26</v>
      </c>
      <c r="U11" s="37"/>
    </row>
    <row r="12" spans="2:21" ht="15.75" x14ac:dyDescent="0.25">
      <c r="B12" s="214"/>
      <c r="C12" s="13" t="s">
        <v>17</v>
      </c>
      <c r="D12" s="113">
        <v>0.32916666666666666</v>
      </c>
      <c r="E12" s="28"/>
      <c r="F12" s="134"/>
      <c r="G12" s="131" t="s">
        <v>55</v>
      </c>
      <c r="H12" s="135">
        <f>($C$5-$C$6)/3</f>
        <v>0.54861111111111105</v>
      </c>
      <c r="I12" s="132"/>
      <c r="J12" s="129"/>
      <c r="K12" s="129"/>
      <c r="L12" s="65"/>
      <c r="M12" s="240"/>
      <c r="N12" s="246"/>
      <c r="O12" s="249"/>
      <c r="P12" s="249"/>
      <c r="Q12" s="249"/>
      <c r="R12" s="252"/>
      <c r="S12" s="252"/>
      <c r="T12" s="255"/>
      <c r="U12" s="37"/>
    </row>
    <row r="13" spans="2:21" ht="15.75" customHeight="1" x14ac:dyDescent="0.25">
      <c r="B13" s="214"/>
      <c r="C13" s="13" t="s">
        <v>18</v>
      </c>
      <c r="D13" s="113">
        <v>0.32916666666666666</v>
      </c>
      <c r="E13" s="28"/>
      <c r="F13" s="134"/>
      <c r="G13" s="131" t="s">
        <v>36</v>
      </c>
      <c r="H13" s="135">
        <f>($C$5-$C$6)/4</f>
        <v>0.41145833333333331</v>
      </c>
      <c r="I13" s="132"/>
      <c r="J13" s="129"/>
      <c r="K13" s="129"/>
      <c r="M13" s="241"/>
      <c r="N13" s="247"/>
      <c r="O13" s="250"/>
      <c r="P13" s="250"/>
      <c r="Q13" s="250"/>
      <c r="R13" s="253"/>
      <c r="S13" s="253"/>
      <c r="T13" s="256"/>
      <c r="U13" s="37"/>
    </row>
    <row r="14" spans="2:21" ht="15.75" x14ac:dyDescent="0.25">
      <c r="B14" s="214"/>
      <c r="C14" s="13" t="s">
        <v>19</v>
      </c>
      <c r="D14" s="113">
        <v>0.32916666666666666</v>
      </c>
      <c r="E14" s="28"/>
      <c r="F14" s="129"/>
      <c r="G14" s="131" t="s">
        <v>30</v>
      </c>
      <c r="H14" s="135">
        <f>($C$5-$C$6)/5</f>
        <v>0.32916666666666666</v>
      </c>
      <c r="I14" s="132"/>
      <c r="J14" s="129"/>
      <c r="K14" s="129"/>
      <c r="L14" s="160" t="str">
        <f>TEXT(DATE($G$3,10,1),"MMMM")</f>
        <v>Oktober</v>
      </c>
      <c r="M14" s="43">
        <f ca="1">DAY(DATE($G$3,11,0))-COUNTIF(INDIRECT(L14&amp;"!$d$8:$d$348"),"X")</f>
        <v>22</v>
      </c>
      <c r="N14" s="44" cm="1">
        <f t="array" aca="1" ref="N14" ca="1">INDIRECT(L14&amp;"!$f$350")</f>
        <v>0</v>
      </c>
      <c r="O14" s="228" cm="1">
        <f t="array" aca="1" ref="O14" ca="1">INDIRECT(L14&amp;"!$f$352")</f>
        <v>0</v>
      </c>
      <c r="P14" s="229"/>
      <c r="Q14" s="230"/>
      <c r="R14" s="109">
        <f ca="1">SUMIF(INDIRECT(L14&amp;"!$g$8:$g$348"),"Tagessumme:",INDIRECT(L14&amp;"!$h$8:$h$348"))</f>
        <v>0</v>
      </c>
      <c r="S14" s="183" t="s">
        <v>114</v>
      </c>
      <c r="T14" s="108" cm="1">
        <f t="array" aca="1" ref="T14" ca="1">IF(S14="x",INDIRECT(L14&amp;"!$k$350"),"")</f>
        <v>-7.2416666666666663</v>
      </c>
      <c r="U14" s="37"/>
    </row>
    <row r="15" spans="2:21" ht="15.75" customHeight="1" x14ac:dyDescent="0.25">
      <c r="B15" s="214"/>
      <c r="C15" s="13" t="s">
        <v>20</v>
      </c>
      <c r="D15" s="113">
        <v>0</v>
      </c>
      <c r="E15" s="28"/>
      <c r="F15" s="219" t="str">
        <f>IF(ROUND(SUM(D10:D16),6)&lt;&gt;ROUND(C5-C6,6),CONCATENATE("Summe der Tagesarbeitszeiten (",TEXT(SUM(D10:D16),"[h]:mm"),") entspricht nicht der Wochenstundenzahl (",TEXT(C5-C6,"[h]:mm"),")!"),"")</f>
        <v/>
      </c>
      <c r="G15" s="219"/>
      <c r="H15" s="219"/>
      <c r="I15" s="219"/>
      <c r="J15" s="219"/>
      <c r="K15" s="220"/>
      <c r="L15" s="160" t="str">
        <f>TEXT(DATE($G$3,11,1),"MMMM")</f>
        <v>November</v>
      </c>
      <c r="M15" s="43">
        <f ca="1">DAY(DATE($G$3,12,0))-COUNTIF(INDIRECT(L15&amp;"!$d$8:$d$348"),"X")</f>
        <v>20</v>
      </c>
      <c r="N15" s="44" cm="1">
        <f t="array" aca="1" ref="N15" ca="1">INDIRECT(L15&amp;"!$f$350")</f>
        <v>0</v>
      </c>
      <c r="O15" s="228" cm="1">
        <f t="array" aca="1" ref="O15" ca="1">INDIRECT(L15&amp;"!$f$352")</f>
        <v>0</v>
      </c>
      <c r="P15" s="229"/>
      <c r="Q15" s="230"/>
      <c r="R15" s="109">
        <f t="shared" ref="R15:R25" ca="1" si="0">SUMIF(INDIRECT(L15&amp;"!$g$8:$g$348"),"Tagessumme:",INDIRECT(L15&amp;"!$h$8:$h$348"))</f>
        <v>0</v>
      </c>
      <c r="S15" s="183" t="s">
        <v>114</v>
      </c>
      <c r="T15" s="108" cm="1">
        <f t="array" aca="1" ref="T15" ca="1">IF(S15="x",INDIRECT(L15&amp;"!$k$350"),"")</f>
        <v>-6.5833333333333339</v>
      </c>
      <c r="U15" s="37"/>
    </row>
    <row r="16" spans="2:21" ht="15.75" customHeight="1" x14ac:dyDescent="0.25">
      <c r="B16" s="215"/>
      <c r="C16" s="23" t="s">
        <v>21</v>
      </c>
      <c r="D16" s="114">
        <v>0</v>
      </c>
      <c r="E16" s="28"/>
      <c r="F16" s="219"/>
      <c r="G16" s="219"/>
      <c r="H16" s="219"/>
      <c r="I16" s="219"/>
      <c r="J16" s="219"/>
      <c r="K16" s="220"/>
      <c r="L16" s="161" t="str">
        <f>TEXT(DATE($G$3,12,1),"MMMM")</f>
        <v>Dezember</v>
      </c>
      <c r="M16" s="43">
        <f ca="1">DAY(DATE($H$3,1,0))-COUNTIF(INDIRECT(L16&amp;"!$d$8:$d$348"),"X")</f>
        <v>19</v>
      </c>
      <c r="N16" s="44" cm="1">
        <f t="array" aca="1" ref="N16" ca="1">INDIRECT(L16&amp;"!$f$350")</f>
        <v>0</v>
      </c>
      <c r="O16" s="228" cm="1">
        <f t="array" aca="1" ref="O16" ca="1">INDIRECT(L16&amp;"!$f$352")</f>
        <v>0</v>
      </c>
      <c r="P16" s="229"/>
      <c r="Q16" s="230"/>
      <c r="R16" s="109">
        <f t="shared" ca="1" si="0"/>
        <v>0</v>
      </c>
      <c r="S16" s="183" t="s">
        <v>114</v>
      </c>
      <c r="T16" s="108" cm="1">
        <f t="array" aca="1" ref="T16" ca="1">IF(S16="x",INDIRECT(L16&amp;"!$k$350"),"")</f>
        <v>-6.2541666666666673</v>
      </c>
      <c r="U16" s="37"/>
    </row>
    <row r="17" spans="2:21" ht="15.75" x14ac:dyDescent="0.2">
      <c r="F17" s="219"/>
      <c r="G17" s="219"/>
      <c r="H17" s="219"/>
      <c r="I17" s="219"/>
      <c r="J17" s="219"/>
      <c r="K17" s="220"/>
      <c r="L17" s="161" t="str">
        <f>TEXT(DATE($H$3,1,1),"MMMM")</f>
        <v>Januar</v>
      </c>
      <c r="M17" s="43">
        <f ca="1">DAY(DATE($H$3,2,0))-COUNTIF(INDIRECT(L17&amp;"!$d$8:$d$348"),"X")</f>
        <v>20</v>
      </c>
      <c r="N17" s="44" cm="1">
        <f t="array" aca="1" ref="N17" ca="1">INDIRECT(L17&amp;"!$f$350")</f>
        <v>0</v>
      </c>
      <c r="O17" s="228" cm="1">
        <f t="array" aca="1" ref="O17" ca="1">INDIRECT(L17&amp;"!$f$352")</f>
        <v>0</v>
      </c>
      <c r="P17" s="229"/>
      <c r="Q17" s="230"/>
      <c r="R17" s="109">
        <f t="shared" ca="1" si="0"/>
        <v>0</v>
      </c>
      <c r="S17" s="183" t="s">
        <v>114</v>
      </c>
      <c r="T17" s="108" cm="1">
        <f t="array" aca="1" ref="T17" ca="1">IF(S17="x",INDIRECT(L17&amp;"!$k$350"),"")</f>
        <v>-6.5833333333333339</v>
      </c>
      <c r="U17" s="37"/>
    </row>
    <row r="18" spans="2:21" ht="15.75" customHeight="1" x14ac:dyDescent="0.25">
      <c r="B18" s="26" t="s">
        <v>0</v>
      </c>
      <c r="C18" s="16" t="s">
        <v>9</v>
      </c>
      <c r="D18" s="35">
        <f>DATE(G3,10,3)</f>
        <v>44471</v>
      </c>
      <c r="E18" s="27"/>
      <c r="F18" s="129"/>
      <c r="G18" s="131"/>
      <c r="H18" s="131" t="s">
        <v>97</v>
      </c>
      <c r="I18" s="132"/>
      <c r="J18" s="129"/>
      <c r="K18" s="129"/>
      <c r="L18" s="160" t="str">
        <f>TEXT(DATE($H$3,2,1),"MMMM")</f>
        <v>Februar</v>
      </c>
      <c r="M18" s="43">
        <f ca="1">DAY(DATE($H$3,3,0))-COUNTIF(INDIRECT(L18&amp;"!$d$8:$d$348"),"X")</f>
        <v>20</v>
      </c>
      <c r="N18" s="44" cm="1">
        <f t="array" aca="1" ref="N18" ca="1">INDIRECT(L18&amp;"!$f$350")</f>
        <v>0</v>
      </c>
      <c r="O18" s="228" cm="1">
        <f t="array" aca="1" ref="O18" ca="1">INDIRECT(L18&amp;"!$f$352")</f>
        <v>0</v>
      </c>
      <c r="P18" s="229"/>
      <c r="Q18" s="230"/>
      <c r="R18" s="109">
        <f t="shared" ca="1" si="0"/>
        <v>0</v>
      </c>
      <c r="S18" s="183" t="s">
        <v>114</v>
      </c>
      <c r="T18" s="108" cm="1">
        <f t="array" aca="1" ref="T18" ca="1">IF(S18="x",INDIRECT(L18&amp;"!$k$350"),"")</f>
        <v>-6.5833333333333339</v>
      </c>
      <c r="U18" s="37"/>
    </row>
    <row r="19" spans="2:21" ht="15.75" x14ac:dyDescent="0.2">
      <c r="B19" s="14"/>
      <c r="C19" s="13" t="s">
        <v>10</v>
      </c>
      <c r="D19" s="36">
        <f>DATE(G3,11,1)</f>
        <v>44500</v>
      </c>
      <c r="E19" s="27"/>
      <c r="F19" s="129"/>
      <c r="G19" s="131" t="s">
        <v>54</v>
      </c>
      <c r="H19" s="131">
        <f>$C$7/5*2</f>
        <v>12</v>
      </c>
      <c r="I19" s="132"/>
      <c r="J19" s="129"/>
      <c r="K19" s="129"/>
      <c r="L19" s="160" t="str">
        <f>TEXT(DATE($H$3,3,1),"MMMM")</f>
        <v>März</v>
      </c>
      <c r="M19" s="43">
        <f ca="1">DAY(DATE($H$3,4,0))-COUNTIF(INDIRECT(L19&amp;"!$d$8:$d$348"),"X")</f>
        <v>22</v>
      </c>
      <c r="N19" s="44" cm="1">
        <f t="array" aca="1" ref="N19" ca="1">INDIRECT(L19&amp;"!$f$350")</f>
        <v>0</v>
      </c>
      <c r="O19" s="228" cm="1">
        <f t="array" aca="1" ref="O19" ca="1">INDIRECT(L19&amp;"!$f$352")</f>
        <v>0</v>
      </c>
      <c r="P19" s="229"/>
      <c r="Q19" s="230"/>
      <c r="R19" s="109">
        <f t="shared" ca="1" si="0"/>
        <v>0</v>
      </c>
      <c r="S19" s="183" t="s">
        <v>114</v>
      </c>
      <c r="T19" s="108" cm="1">
        <f t="array" aca="1" ref="T19" ca="1">IF(S19="x",INDIRECT(L19&amp;"!$k$350"),"")</f>
        <v>-7.2416666666666671</v>
      </c>
      <c r="U19" s="37"/>
    </row>
    <row r="20" spans="2:21" ht="15.75" x14ac:dyDescent="0.2">
      <c r="B20" s="14"/>
      <c r="C20" s="13" t="s">
        <v>45</v>
      </c>
      <c r="D20" s="36">
        <f>DATE(G3,12,24)</f>
        <v>44553</v>
      </c>
      <c r="E20" s="27"/>
      <c r="F20" s="129"/>
      <c r="G20" s="131" t="s">
        <v>55</v>
      </c>
      <c r="H20" s="131">
        <f>$C$7/5*3</f>
        <v>18</v>
      </c>
      <c r="I20" s="132"/>
      <c r="J20" s="129"/>
      <c r="K20" s="129"/>
      <c r="L20" s="160" t="str">
        <f>TEXT(DATE($H$3,4,1),"MMMM")</f>
        <v>April</v>
      </c>
      <c r="M20" s="43">
        <f ca="1">DAY(DATE($H$3,5,0))-COUNTIF(INDIRECT(L20&amp;"!$d$8:$d$348"),"X")</f>
        <v>20</v>
      </c>
      <c r="N20" s="44" cm="1">
        <f t="array" aca="1" ref="N20" ca="1">INDIRECT(L20&amp;"!$f$350")</f>
        <v>0</v>
      </c>
      <c r="O20" s="228" cm="1">
        <f t="array" aca="1" ref="O20" ca="1">INDIRECT(L20&amp;"!$f$352")</f>
        <v>0</v>
      </c>
      <c r="P20" s="229"/>
      <c r="Q20" s="230"/>
      <c r="R20" s="109">
        <f t="shared" ca="1" si="0"/>
        <v>0</v>
      </c>
      <c r="S20" s="183" t="s">
        <v>114</v>
      </c>
      <c r="T20" s="108" cm="1">
        <f t="array" aca="1" ref="T20" ca="1">IF(S20="x",INDIRECT(L20&amp;"!$k$350"),"")</f>
        <v>-6.4187500000000002</v>
      </c>
      <c r="U20" s="37"/>
    </row>
    <row r="21" spans="2:21" ht="15.75" x14ac:dyDescent="0.2">
      <c r="B21" s="14"/>
      <c r="C21" s="13" t="s">
        <v>11</v>
      </c>
      <c r="D21" s="36">
        <f>DATE(G3,12,25)</f>
        <v>44554</v>
      </c>
      <c r="E21" s="27"/>
      <c r="F21" s="129"/>
      <c r="G21" s="131" t="s">
        <v>36</v>
      </c>
      <c r="H21" s="131">
        <f>$C$7/5*4</f>
        <v>24</v>
      </c>
      <c r="I21" s="132"/>
      <c r="J21" s="129"/>
      <c r="K21" s="129"/>
      <c r="L21" s="160" t="str">
        <f>TEXT(DATE($G$3,5,1),"MMMM")</f>
        <v>Mai</v>
      </c>
      <c r="M21" s="43">
        <f ca="1">DAY(DATE($H$3,6,0))-COUNTIF(INDIRECT(L21&amp;"!$d$8:$d$348"),"X")</f>
        <v>18</v>
      </c>
      <c r="N21" s="44" cm="1">
        <f t="array" aca="1" ref="N21" ca="1">INDIRECT(L21&amp;"!$f$350")</f>
        <v>0</v>
      </c>
      <c r="O21" s="228" cm="1">
        <f t="array" aca="1" ref="O21" ca="1">INDIRECT(L21&amp;"!$f$352")</f>
        <v>0</v>
      </c>
      <c r="P21" s="229"/>
      <c r="Q21" s="230"/>
      <c r="R21" s="109">
        <f t="shared" ca="1" si="0"/>
        <v>0</v>
      </c>
      <c r="S21" s="183" t="s">
        <v>114</v>
      </c>
      <c r="T21" s="108" cm="1">
        <f t="array" aca="1" ref="T21" ca="1">IF(S21="x",INDIRECT(L21&amp;"!$k$350"),"")</f>
        <v>-5.9250000000000007</v>
      </c>
      <c r="U21" s="37"/>
    </row>
    <row r="22" spans="2:21" ht="15.75" x14ac:dyDescent="0.2">
      <c r="B22" s="14"/>
      <c r="C22" s="13" t="s">
        <v>12</v>
      </c>
      <c r="D22" s="36">
        <f>DATE(G3,12,26)</f>
        <v>44555</v>
      </c>
      <c r="E22" s="27"/>
      <c r="F22" s="129"/>
      <c r="G22" s="131" t="s">
        <v>30</v>
      </c>
      <c r="H22" s="131">
        <f>$C$7/5*5</f>
        <v>30</v>
      </c>
      <c r="I22" s="132"/>
      <c r="J22" s="129"/>
      <c r="K22" s="129"/>
      <c r="L22" s="160" t="str">
        <f>TEXT(DATE($H$3,6,1),"MMMM")</f>
        <v>Juni</v>
      </c>
      <c r="M22" s="43">
        <f ca="1">DAY(DATE($H$3,7,0))-COUNTIF(INDIRECT(L22&amp;"!$d$8:$d$348"),"X")</f>
        <v>21</v>
      </c>
      <c r="N22" s="44" cm="1">
        <f t="array" aca="1" ref="N22" ca="1">INDIRECT(L22&amp;"!$f$350")</f>
        <v>0</v>
      </c>
      <c r="O22" s="228" cm="1">
        <f t="array" aca="1" ref="O22" ca="1">INDIRECT(L22&amp;"!$f$352")</f>
        <v>0</v>
      </c>
      <c r="P22" s="229"/>
      <c r="Q22" s="230"/>
      <c r="R22" s="109">
        <f t="shared" ca="1" si="0"/>
        <v>0</v>
      </c>
      <c r="S22" s="183" t="s">
        <v>114</v>
      </c>
      <c r="T22" s="108" cm="1">
        <f t="array" aca="1" ref="T22" ca="1">IF(S22="x",INDIRECT(L22&amp;"!$k$350"),"")</f>
        <v>-6.9125000000000005</v>
      </c>
      <c r="U22" s="37"/>
    </row>
    <row r="23" spans="2:21" ht="15.75" x14ac:dyDescent="0.2">
      <c r="B23" s="14"/>
      <c r="C23" s="13" t="s">
        <v>46</v>
      </c>
      <c r="D23" s="36">
        <f>DATE(G3,12,31)</f>
        <v>44560</v>
      </c>
      <c r="E23" s="27"/>
      <c r="I23" s="37"/>
      <c r="L23" s="160" t="str">
        <f>TEXT(DATE($H$3,7,1),"MMMM")</f>
        <v>Juli</v>
      </c>
      <c r="M23" s="43">
        <f ca="1">DAY(DATE($H$3,8,0))-COUNTIF(INDIRECT(L23&amp;"!$d$8:$d$348"),"X")</f>
        <v>23</v>
      </c>
      <c r="N23" s="44" cm="1">
        <f t="array" aca="1" ref="N23" ca="1">INDIRECT(L23&amp;"!$f$350")</f>
        <v>0</v>
      </c>
      <c r="O23" s="228" cm="1">
        <f t="array" aca="1" ref="O23" ca="1">INDIRECT(L23&amp;"!$f$352")</f>
        <v>0</v>
      </c>
      <c r="P23" s="229"/>
      <c r="Q23" s="230"/>
      <c r="R23" s="109">
        <f t="shared" ca="1" si="0"/>
        <v>0</v>
      </c>
      <c r="S23" s="183" t="s">
        <v>114</v>
      </c>
      <c r="T23" s="108" cm="1">
        <f t="array" aca="1" ref="T23" ca="1">IF(S23="x",INDIRECT(L23&amp;"!$k$350"),"")</f>
        <v>-7.5708333333333337</v>
      </c>
      <c r="U23" s="37"/>
    </row>
    <row r="24" spans="2:21" ht="15.75" x14ac:dyDescent="0.2">
      <c r="B24" s="14"/>
      <c r="C24" s="16" t="s">
        <v>1</v>
      </c>
      <c r="D24" s="35">
        <f>DATE(H3,1,1)</f>
        <v>44561</v>
      </c>
      <c r="E24" s="27"/>
      <c r="I24" s="37"/>
      <c r="L24" s="160" t="str">
        <f>TEXT(DATE($H$3,8,1),"MMMM")</f>
        <v>August</v>
      </c>
      <c r="M24" s="43">
        <f ca="1">DAY(DATE($H$3,9,0))-COUNTIF(INDIRECT(L24&amp;"!$d$8:$d$348"),"X")</f>
        <v>21</v>
      </c>
      <c r="N24" s="44" cm="1">
        <f t="array" aca="1" ref="N24" ca="1">INDIRECT(L24&amp;"!$f$350")</f>
        <v>0</v>
      </c>
      <c r="O24" s="228" cm="1">
        <f t="array" aca="1" ref="O24" ca="1">INDIRECT(L24&amp;"!$f$352")</f>
        <v>0</v>
      </c>
      <c r="P24" s="229"/>
      <c r="Q24" s="230"/>
      <c r="R24" s="109">
        <f t="shared" ca="1" si="0"/>
        <v>0</v>
      </c>
      <c r="S24" s="183" t="s">
        <v>114</v>
      </c>
      <c r="T24" s="108" cm="1">
        <f t="array" aca="1" ref="T24" ca="1">IF(S24="x",INDIRECT(L24&amp;"!$k$350"),"")</f>
        <v>-6.9125000000000005</v>
      </c>
      <c r="U24" s="37"/>
    </row>
    <row r="25" spans="2:21" ht="15.75" x14ac:dyDescent="0.2">
      <c r="B25" s="14"/>
      <c r="C25" s="13" t="s">
        <v>5</v>
      </c>
      <c r="D25" s="36">
        <f>DATE(H3,1,6)</f>
        <v>44566</v>
      </c>
      <c r="E25" s="27"/>
      <c r="I25" s="37"/>
      <c r="L25" s="160" t="str">
        <f>TEXT(DATE($H$3,9,1),"MMMM")</f>
        <v>September</v>
      </c>
      <c r="M25" s="43">
        <f ca="1">DAY(DATE($H$3,10,0))-COUNTIF(INDIRECT(L25&amp;"!$d$8:$d$348"),"X")</f>
        <v>22</v>
      </c>
      <c r="N25" s="44" cm="1">
        <f t="array" aca="1" ref="N25" ca="1">INDIRECT(L25&amp;"!$f$350")</f>
        <v>0</v>
      </c>
      <c r="O25" s="228" cm="1">
        <f t="array" aca="1" ref="O25" ca="1">INDIRECT(L25&amp;"!$f$352")</f>
        <v>0</v>
      </c>
      <c r="P25" s="229"/>
      <c r="Q25" s="230"/>
      <c r="R25" s="109">
        <f t="shared" ca="1" si="0"/>
        <v>0</v>
      </c>
      <c r="S25" s="184" t="s">
        <v>114</v>
      </c>
      <c r="T25" s="108" cm="1">
        <f t="array" aca="1" ref="T25" ca="1">IF(S25="x",INDIRECT(L25&amp;"!$k$350"),"")</f>
        <v>-7.2416666666666671</v>
      </c>
      <c r="U25" s="37"/>
    </row>
    <row r="26" spans="2:21" ht="15.75" x14ac:dyDescent="0.25">
      <c r="B26" s="14"/>
      <c r="C26" s="13" t="s">
        <v>2</v>
      </c>
      <c r="D26" s="40">
        <v>44653</v>
      </c>
      <c r="E26" s="27"/>
      <c r="F26" s="17" t="str">
        <f>IF(AND(LEN(C26)&gt;0,YEAR(D26)&lt;&gt;$H$3),"Falsches Jahr!","")</f>
        <v/>
      </c>
      <c r="I26" s="37"/>
      <c r="K26" s="45"/>
      <c r="L26" s="236" t="s">
        <v>25</v>
      </c>
      <c r="M26" s="238">
        <f ca="1">SUM(M14:M25)</f>
        <v>248</v>
      </c>
      <c r="N26" s="212">
        <f ca="1">SUM(N14:N25)</f>
        <v>0</v>
      </c>
      <c r="O26" s="231">
        <f ca="1">SUM(O14:Q25)</f>
        <v>0</v>
      </c>
      <c r="P26" s="231"/>
      <c r="Q26" s="231"/>
      <c r="R26" s="267">
        <f ca="1">SUM(R14:R25)</f>
        <v>0</v>
      </c>
      <c r="S26" s="162" t="s">
        <v>116</v>
      </c>
      <c r="T26" s="267">
        <f ca="1">IF(K6="",SUM(T14:T25)+$H$6,SUM(T14:T25))</f>
        <v>-81.46875</v>
      </c>
      <c r="U26" s="37"/>
    </row>
    <row r="27" spans="2:21" ht="15.75" x14ac:dyDescent="0.25">
      <c r="B27" s="14"/>
      <c r="C27" s="13" t="s">
        <v>3</v>
      </c>
      <c r="D27" s="36">
        <f>D26+3</f>
        <v>44656</v>
      </c>
      <c r="E27" s="27"/>
      <c r="F27" s="17"/>
      <c r="I27" s="37"/>
      <c r="K27" s="41"/>
      <c r="L27" s="237"/>
      <c r="M27" s="238"/>
      <c r="N27" s="212"/>
      <c r="O27" s="232"/>
      <c r="P27" s="232"/>
      <c r="Q27" s="232"/>
      <c r="R27" s="267"/>
      <c r="S27" s="163" t="s">
        <v>117</v>
      </c>
      <c r="T27" s="267"/>
      <c r="U27" s="37"/>
    </row>
    <row r="28" spans="2:21" x14ac:dyDescent="0.2">
      <c r="B28" s="14"/>
      <c r="C28" s="13" t="s">
        <v>7</v>
      </c>
      <c r="D28" s="36">
        <f>DATE(H3,5,1)</f>
        <v>44681</v>
      </c>
      <c r="E28" s="27"/>
      <c r="H28" s="12" t="s">
        <v>98</v>
      </c>
      <c r="I28" s="37"/>
      <c r="K28" s="41"/>
      <c r="L28" s="45"/>
      <c r="M28" s="45"/>
      <c r="N28" s="45"/>
      <c r="O28" s="45"/>
      <c r="P28" s="45"/>
      <c r="Q28" s="45"/>
      <c r="R28" s="42"/>
      <c r="S28" s="42"/>
      <c r="T28" s="42"/>
      <c r="U28" s="37"/>
    </row>
    <row r="29" spans="2:21" ht="15.75" x14ac:dyDescent="0.25">
      <c r="B29" s="14"/>
      <c r="C29" s="13" t="s">
        <v>4</v>
      </c>
      <c r="D29" s="36">
        <f>D27+38</f>
        <v>44694</v>
      </c>
      <c r="E29" s="27"/>
      <c r="F29" s="17"/>
      <c r="I29" s="37"/>
      <c r="L29" s="261" t="s">
        <v>125</v>
      </c>
      <c r="M29" s="262"/>
      <c r="N29" s="262"/>
      <c r="O29" s="263" t="str">
        <f>M101</f>
        <v>gem. DV § 5 Abs 4, Satz 2</v>
      </c>
      <c r="P29" s="263"/>
      <c r="Q29" s="263"/>
      <c r="R29" s="263"/>
      <c r="S29" s="264"/>
      <c r="T29" s="259">
        <f ca="1">IF($T$26&gt;0,0,$T$26)</f>
        <v>-81.46875</v>
      </c>
      <c r="U29" s="37"/>
    </row>
    <row r="30" spans="2:21" ht="15.75" x14ac:dyDescent="0.25">
      <c r="B30" s="14"/>
      <c r="C30" s="13" t="s">
        <v>6</v>
      </c>
      <c r="D30" s="36">
        <f>D29+11</f>
        <v>44705</v>
      </c>
      <c r="E30" s="27"/>
      <c r="F30" s="17"/>
      <c r="I30" s="37"/>
      <c r="L30" s="261"/>
      <c r="M30" s="262"/>
      <c r="N30" s="262"/>
      <c r="O30" s="263"/>
      <c r="P30" s="263"/>
      <c r="Q30" s="263"/>
      <c r="R30" s="263"/>
      <c r="S30" s="264"/>
      <c r="T30" s="260"/>
      <c r="U30" s="37"/>
    </row>
    <row r="31" spans="2:21" ht="15.75" x14ac:dyDescent="0.25">
      <c r="B31" s="14"/>
      <c r="C31" s="13" t="s">
        <v>8</v>
      </c>
      <c r="D31" s="36">
        <f>D30+10</f>
        <v>44715</v>
      </c>
      <c r="E31" s="27"/>
      <c r="F31" s="17"/>
      <c r="I31" s="37"/>
      <c r="O31" s="265" t="str">
        <f>M102</f>
        <v>gem. DV § 5 Abs 4, Satz 1</v>
      </c>
      <c r="P31" s="265"/>
      <c r="Q31" s="265"/>
      <c r="R31" s="265"/>
      <c r="S31" s="266"/>
      <c r="T31" s="152" t="str">
        <f ca="1">IF($T$26&gt;0,IF($T$26&gt;$C$5-$C$6,$C$5-$C$6,$T$26),"")</f>
        <v/>
      </c>
      <c r="U31" s="37"/>
    </row>
    <row r="32" spans="2:21" ht="15.75" customHeight="1" x14ac:dyDescent="0.25">
      <c r="B32" s="14"/>
      <c r="C32" s="179"/>
      <c r="D32" s="180"/>
      <c r="E32" s="27"/>
      <c r="F32" s="17" t="str">
        <f>IF(AND(LEN(C32)&gt;0,YEAR(D32)&lt;&gt;$G$3),"Falsches Jahr!","")</f>
        <v/>
      </c>
      <c r="I32" s="37"/>
      <c r="O32" s="265" t="str">
        <f>M103</f>
        <v>gem. DV § 5 Abs 5</v>
      </c>
      <c r="P32" s="265"/>
      <c r="Q32" s="265"/>
      <c r="R32" s="265"/>
      <c r="S32" s="266"/>
      <c r="T32" s="152" t="str">
        <f ca="1">IF($T$26&gt;0,$T$26,"")</f>
        <v/>
      </c>
    </row>
    <row r="33" spans="2:21" ht="15.75" customHeight="1" x14ac:dyDescent="0.25">
      <c r="B33" s="15"/>
      <c r="C33" s="181"/>
      <c r="D33" s="182"/>
      <c r="E33" s="27"/>
      <c r="F33" s="17" t="str">
        <f>IF(AND(LEN(C33)&gt;0,YEAR(D33)&lt;&gt;$G$3),"Falsches Jahr!","")</f>
        <v/>
      </c>
      <c r="I33" s="37"/>
    </row>
    <row r="34" spans="2:21" ht="15.75" customHeight="1" x14ac:dyDescent="0.2">
      <c r="C34" s="12" t="s">
        <v>115</v>
      </c>
      <c r="D34" s="27">
        <f>D26-1</f>
        <v>44652</v>
      </c>
      <c r="I34" s="37"/>
      <c r="M34" s="37"/>
      <c r="U34" s="37"/>
    </row>
    <row r="35" spans="2:21" ht="15.75" customHeight="1" x14ac:dyDescent="0.2">
      <c r="C35" s="12" t="s">
        <v>118</v>
      </c>
      <c r="D35" s="27">
        <f>D26+2</f>
        <v>44655</v>
      </c>
      <c r="I35" s="37"/>
      <c r="M35" s="37"/>
      <c r="U35" s="37"/>
    </row>
    <row r="36" spans="2:21" ht="15.75" customHeight="1" x14ac:dyDescent="0.2">
      <c r="C36" s="12" t="s">
        <v>119</v>
      </c>
      <c r="D36" s="27">
        <f>D30-1</f>
        <v>44704</v>
      </c>
      <c r="I36" s="37"/>
      <c r="K36" s="242" t="s">
        <v>146</v>
      </c>
      <c r="L36" s="206"/>
      <c r="M36" s="206"/>
      <c r="N36" s="206"/>
      <c r="O36" s="207"/>
      <c r="P36" s="206" t="s">
        <v>147</v>
      </c>
      <c r="Q36" s="206"/>
      <c r="R36" s="206"/>
      <c r="S36" s="206"/>
      <c r="T36" s="207"/>
      <c r="U36" s="37"/>
    </row>
    <row r="37" spans="2:21" ht="15.75" customHeight="1" x14ac:dyDescent="0.2">
      <c r="C37" s="12"/>
      <c r="D37" s="12"/>
      <c r="I37" s="37"/>
      <c r="K37" s="243"/>
      <c r="L37" s="208"/>
      <c r="M37" s="208"/>
      <c r="N37" s="208"/>
      <c r="O37" s="209"/>
      <c r="P37" s="208"/>
      <c r="Q37" s="208"/>
      <c r="R37" s="208"/>
      <c r="S37" s="208"/>
      <c r="T37" s="209"/>
      <c r="U37" s="37"/>
    </row>
    <row r="38" spans="2:21" ht="15.75" customHeight="1" x14ac:dyDescent="0.2">
      <c r="C38" s="12"/>
      <c r="D38" s="12"/>
      <c r="F38" s="12" t="str">
        <f>IF(AND(LEN(D38)&gt;0,YEAR(D38)&lt;&gt;$G$3),"Falsches Jahr!","")</f>
        <v/>
      </c>
      <c r="I38" s="37"/>
      <c r="J38" s="39"/>
      <c r="K38" s="243"/>
      <c r="L38" s="208"/>
      <c r="M38" s="208"/>
      <c r="N38" s="208"/>
      <c r="O38" s="209"/>
      <c r="P38" s="208"/>
      <c r="Q38" s="208"/>
      <c r="R38" s="208"/>
      <c r="S38" s="208"/>
      <c r="T38" s="209"/>
      <c r="U38" s="37"/>
    </row>
    <row r="39" spans="2:21" ht="15.75" customHeight="1" x14ac:dyDescent="0.2">
      <c r="C39" s="12"/>
      <c r="D39" s="12"/>
      <c r="F39" s="12" t="str">
        <f>IF(AND(LEN(D39)&gt;0,YEAR(D39)&lt;&gt;$G$3),"Falsches Jahr!","")</f>
        <v/>
      </c>
      <c r="I39" s="37"/>
      <c r="J39" s="39"/>
      <c r="K39" s="243"/>
      <c r="L39" s="208"/>
      <c r="M39" s="208"/>
      <c r="N39" s="208"/>
      <c r="O39" s="209"/>
      <c r="P39" s="208"/>
      <c r="Q39" s="208"/>
      <c r="R39" s="208"/>
      <c r="S39" s="208"/>
      <c r="T39" s="209"/>
      <c r="U39" s="37"/>
    </row>
    <row r="40" spans="2:21" x14ac:dyDescent="0.2">
      <c r="C40" s="12"/>
      <c r="D40" s="12"/>
      <c r="F40" s="12" t="str">
        <f>IF(AND(LEN(D40)&gt;0,YEAR(D40)&lt;&gt;$G$3),"Falsches Jahr!","")</f>
        <v/>
      </c>
      <c r="I40" s="37"/>
      <c r="J40" s="39"/>
      <c r="K40" s="243"/>
      <c r="L40" s="208"/>
      <c r="M40" s="208"/>
      <c r="N40" s="208"/>
      <c r="O40" s="209"/>
      <c r="P40" s="208"/>
      <c r="Q40" s="208"/>
      <c r="R40" s="208"/>
      <c r="S40" s="208"/>
      <c r="T40" s="209"/>
      <c r="U40" s="37"/>
    </row>
    <row r="41" spans="2:21" x14ac:dyDescent="0.2">
      <c r="C41" s="12"/>
      <c r="D41" s="12"/>
      <c r="F41" s="12" t="str">
        <f>IF(AND(LEN(D41)&gt;0,YEAR(D41)&lt;&gt;$G$3),"Falsches Jahr!","")</f>
        <v/>
      </c>
      <c r="I41" s="37"/>
      <c r="J41" s="39"/>
      <c r="K41" s="243"/>
      <c r="L41" s="208"/>
      <c r="M41" s="208"/>
      <c r="N41" s="208"/>
      <c r="O41" s="209"/>
      <c r="P41" s="208"/>
      <c r="Q41" s="208"/>
      <c r="R41" s="208"/>
      <c r="S41" s="208"/>
      <c r="T41" s="209"/>
      <c r="U41" s="37"/>
    </row>
    <row r="42" spans="2:21" x14ac:dyDescent="0.2">
      <c r="C42" s="12"/>
      <c r="D42" s="12"/>
      <c r="F42" s="12" t="str">
        <f>IF(AND(LEN(D42)&gt;0,YEAR(D42)&lt;&gt;$G$3),"Falsches Jahr!","")</f>
        <v/>
      </c>
      <c r="I42" s="37"/>
      <c r="J42" s="39"/>
      <c r="K42" s="243"/>
      <c r="L42" s="208"/>
      <c r="M42" s="208"/>
      <c r="N42" s="208"/>
      <c r="O42" s="209"/>
      <c r="P42" s="208"/>
      <c r="Q42" s="208"/>
      <c r="R42" s="208"/>
      <c r="S42" s="208"/>
      <c r="T42" s="209"/>
      <c r="U42" s="37"/>
    </row>
    <row r="43" spans="2:21" ht="7.5" customHeight="1" x14ac:dyDescent="0.2">
      <c r="C43" s="12"/>
      <c r="D43" s="12"/>
      <c r="I43" s="37"/>
      <c r="J43" s="39"/>
      <c r="K43" s="243"/>
      <c r="L43" s="208"/>
      <c r="M43" s="208"/>
      <c r="N43" s="208"/>
      <c r="O43" s="209"/>
      <c r="P43" s="208"/>
      <c r="Q43" s="208"/>
      <c r="R43" s="208"/>
      <c r="S43" s="208"/>
      <c r="T43" s="209"/>
      <c r="U43" s="37"/>
    </row>
    <row r="44" spans="2:21" x14ac:dyDescent="0.2">
      <c r="C44" s="12"/>
      <c r="D44" s="12"/>
      <c r="G44" s="12" t="str">
        <f>IF(AND(LEN(C44)&gt;0,OR(YEAR(D44)&lt;&gt;$G$3,YEAR(F44)&lt;&gt;$G$3)),"Falsches Jahr!","")</f>
        <v/>
      </c>
      <c r="I44" s="37"/>
      <c r="J44" s="39"/>
      <c r="K44" s="243"/>
      <c r="L44" s="208"/>
      <c r="M44" s="208"/>
      <c r="N44" s="208"/>
      <c r="O44" s="209"/>
      <c r="P44" s="208"/>
      <c r="Q44" s="208"/>
      <c r="R44" s="208"/>
      <c r="S44" s="208"/>
      <c r="T44" s="209"/>
      <c r="U44" s="37"/>
    </row>
    <row r="45" spans="2:21" ht="15.75" customHeight="1" x14ac:dyDescent="0.2">
      <c r="C45" s="12"/>
      <c r="D45" s="12"/>
      <c r="G45" s="12" t="str">
        <f>IF(AND(LEN(C45)&gt;0,OR(YEAR(D45)&lt;&gt;$G$3,YEAR(F45)&lt;&gt;$G$3)),"Falsches Jahr!","")</f>
        <v/>
      </c>
      <c r="I45" s="37"/>
      <c r="J45" s="39"/>
      <c r="K45" s="243"/>
      <c r="L45" s="208"/>
      <c r="M45" s="208"/>
      <c r="N45" s="208"/>
      <c r="O45" s="209"/>
      <c r="P45" s="208"/>
      <c r="Q45" s="208"/>
      <c r="R45" s="208"/>
      <c r="S45" s="208"/>
      <c r="T45" s="209"/>
      <c r="U45" s="37"/>
    </row>
    <row r="46" spans="2:21" x14ac:dyDescent="0.2">
      <c r="C46" s="12"/>
      <c r="D46" s="12"/>
      <c r="G46" s="12" t="str">
        <f>IF(AND(LEN(C46)&gt;0,OR(YEAR(D46)&lt;&gt;$G$3,YEAR(F46)&lt;&gt;$G$3)),"Falsches Jahr!","")</f>
        <v/>
      </c>
      <c r="I46" s="37"/>
      <c r="J46" s="39"/>
      <c r="K46" s="243"/>
      <c r="L46" s="208"/>
      <c r="M46" s="208"/>
      <c r="N46" s="208"/>
      <c r="O46" s="209"/>
      <c r="P46" s="208"/>
      <c r="Q46" s="208"/>
      <c r="R46" s="208"/>
      <c r="S46" s="208"/>
      <c r="T46" s="209"/>
      <c r="U46" s="37"/>
    </row>
    <row r="47" spans="2:21" x14ac:dyDescent="0.2">
      <c r="C47" s="12"/>
      <c r="D47" s="12"/>
      <c r="I47" s="37"/>
      <c r="J47" s="39"/>
      <c r="K47" s="243"/>
      <c r="L47" s="208"/>
      <c r="M47" s="208"/>
      <c r="N47" s="208"/>
      <c r="O47" s="209"/>
      <c r="P47" s="208"/>
      <c r="Q47" s="208"/>
      <c r="R47" s="208"/>
      <c r="S47" s="208"/>
      <c r="T47" s="209"/>
      <c r="U47" s="37"/>
    </row>
    <row r="48" spans="2:21" x14ac:dyDescent="0.2">
      <c r="C48" s="12"/>
      <c r="D48" s="12"/>
      <c r="I48" s="37"/>
      <c r="J48" s="39"/>
      <c r="K48" s="244"/>
      <c r="L48" s="210"/>
      <c r="M48" s="210"/>
      <c r="N48" s="210"/>
      <c r="O48" s="211"/>
      <c r="P48" s="210"/>
      <c r="Q48" s="210"/>
      <c r="R48" s="210"/>
      <c r="S48" s="210"/>
      <c r="T48" s="211"/>
      <c r="U48" s="37"/>
    </row>
    <row r="49" spans="2:21" ht="15.75" x14ac:dyDescent="0.25">
      <c r="B49" s="221" t="s">
        <v>47</v>
      </c>
      <c r="C49" s="222"/>
      <c r="D49" s="150"/>
      <c r="I49" s="37"/>
      <c r="J49" s="39"/>
      <c r="K49" s="87"/>
      <c r="L49" s="87"/>
      <c r="M49" s="87"/>
      <c r="N49" s="87"/>
      <c r="O49" s="87"/>
      <c r="P49" s="87"/>
      <c r="Q49" s="87"/>
      <c r="R49" s="87"/>
      <c r="S49" s="87"/>
      <c r="T49" s="87"/>
      <c r="U49" s="37"/>
    </row>
    <row r="50" spans="2:21" x14ac:dyDescent="0.2">
      <c r="B50" s="217"/>
      <c r="C50" s="218"/>
      <c r="D50" s="151"/>
      <c r="I50" s="37"/>
      <c r="J50" s="39"/>
      <c r="O50" s="87"/>
      <c r="P50" s="87"/>
      <c r="Q50" s="87"/>
      <c r="R50" s="87"/>
      <c r="S50" s="87"/>
      <c r="T50" s="87"/>
      <c r="U50" s="37"/>
    </row>
    <row r="51" spans="2:21" x14ac:dyDescent="0.2">
      <c r="B51" s="257"/>
      <c r="C51" s="258"/>
      <c r="D51" s="151" t="str">
        <f t="shared" ref="D51:D65" si="1">IF(NOT(ISBLANK(B51)),IF(VLOOKUP(B51,ArbKappOrdi,3,FALSE)=0,"",VLOOKUP(B51,ArbKappOrdi,3,FALSE)),"")</f>
        <v/>
      </c>
      <c r="I51" s="37"/>
      <c r="J51" s="39"/>
      <c r="O51" s="87"/>
      <c r="P51" s="87"/>
      <c r="Q51" s="87"/>
      <c r="R51" s="87"/>
      <c r="S51" s="87"/>
      <c r="T51" s="87"/>
      <c r="U51" s="37"/>
    </row>
    <row r="52" spans="2:21" x14ac:dyDescent="0.2">
      <c r="B52" s="257"/>
      <c r="C52" s="258"/>
      <c r="D52" s="151" t="str">
        <f t="shared" si="1"/>
        <v/>
      </c>
      <c r="I52" s="37"/>
      <c r="J52" s="39"/>
      <c r="O52" s="87"/>
      <c r="P52" s="87"/>
      <c r="Q52" s="87"/>
      <c r="R52" s="87"/>
      <c r="S52" s="87"/>
      <c r="T52" s="87"/>
      <c r="U52" s="37"/>
    </row>
    <row r="53" spans="2:21" x14ac:dyDescent="0.2">
      <c r="B53" s="257"/>
      <c r="C53" s="258"/>
      <c r="D53" s="151" t="str">
        <f t="shared" si="1"/>
        <v/>
      </c>
      <c r="I53" s="37"/>
      <c r="J53" s="39"/>
      <c r="O53" s="87"/>
      <c r="P53" s="87"/>
      <c r="Q53" s="87"/>
      <c r="R53" s="87"/>
      <c r="S53" s="87"/>
      <c r="T53" s="87"/>
      <c r="U53" s="37"/>
    </row>
    <row r="54" spans="2:21" x14ac:dyDescent="0.2">
      <c r="B54" s="257"/>
      <c r="C54" s="258"/>
      <c r="D54" s="151" t="str">
        <f t="shared" si="1"/>
        <v/>
      </c>
      <c r="I54" s="37"/>
      <c r="J54" s="39"/>
      <c r="O54" s="87"/>
      <c r="P54" s="87"/>
      <c r="Q54" s="87"/>
      <c r="R54" s="87"/>
      <c r="S54" s="87"/>
      <c r="T54" s="87"/>
      <c r="U54" s="37"/>
    </row>
    <row r="55" spans="2:21" x14ac:dyDescent="0.2">
      <c r="B55" s="257"/>
      <c r="C55" s="258"/>
      <c r="D55" s="151" t="str">
        <f t="shared" si="1"/>
        <v/>
      </c>
      <c r="I55" s="37"/>
      <c r="J55" s="39"/>
      <c r="O55" s="87"/>
      <c r="P55" s="87"/>
      <c r="Q55" s="87"/>
      <c r="R55" s="87"/>
      <c r="S55" s="87"/>
      <c r="T55" s="87"/>
      <c r="U55" s="37"/>
    </row>
    <row r="56" spans="2:21" x14ac:dyDescent="0.2">
      <c r="B56" s="257"/>
      <c r="C56" s="258"/>
      <c r="D56" s="151" t="str">
        <f t="shared" si="1"/>
        <v/>
      </c>
      <c r="I56" s="37"/>
      <c r="J56" s="39"/>
      <c r="O56" s="87"/>
      <c r="P56" s="87"/>
      <c r="Q56" s="87"/>
      <c r="R56" s="87"/>
      <c r="S56" s="87"/>
      <c r="T56" s="87"/>
      <c r="U56" s="37"/>
    </row>
    <row r="57" spans="2:21" x14ac:dyDescent="0.2">
      <c r="B57" s="257"/>
      <c r="C57" s="258"/>
      <c r="D57" s="151" t="str">
        <f t="shared" si="1"/>
        <v/>
      </c>
      <c r="I57" s="37"/>
      <c r="J57" s="39"/>
      <c r="O57" s="87"/>
      <c r="P57" s="87"/>
      <c r="Q57" s="87"/>
      <c r="R57" s="87"/>
      <c r="S57" s="87"/>
      <c r="T57" s="87"/>
      <c r="U57" s="37"/>
    </row>
    <row r="58" spans="2:21" x14ac:dyDescent="0.2">
      <c r="B58" s="257"/>
      <c r="C58" s="258"/>
      <c r="D58" s="151" t="str">
        <f t="shared" si="1"/>
        <v/>
      </c>
      <c r="I58" s="37"/>
      <c r="J58" s="39"/>
      <c r="O58" s="87"/>
      <c r="P58" s="87"/>
      <c r="Q58" s="87"/>
      <c r="R58" s="87"/>
      <c r="S58" s="87"/>
      <c r="T58" s="87"/>
      <c r="U58" s="37"/>
    </row>
    <row r="59" spans="2:21" x14ac:dyDescent="0.2">
      <c r="B59" s="257"/>
      <c r="C59" s="258"/>
      <c r="D59" s="151" t="str">
        <f t="shared" si="1"/>
        <v/>
      </c>
      <c r="I59" s="37"/>
      <c r="J59" s="39"/>
      <c r="O59" s="87"/>
      <c r="P59" s="87"/>
      <c r="Q59" s="87"/>
      <c r="R59" s="87"/>
      <c r="S59" s="87"/>
      <c r="T59" s="87"/>
      <c r="U59" s="37"/>
    </row>
    <row r="60" spans="2:21" x14ac:dyDescent="0.2">
      <c r="B60" s="257"/>
      <c r="C60" s="258"/>
      <c r="D60" s="151" t="str">
        <f t="shared" si="1"/>
        <v/>
      </c>
      <c r="I60" s="37"/>
      <c r="J60" s="39"/>
      <c r="O60" s="87"/>
      <c r="P60" s="87"/>
      <c r="Q60" s="87"/>
      <c r="R60" s="87"/>
      <c r="S60" s="87"/>
      <c r="T60" s="87"/>
      <c r="U60" s="37"/>
    </row>
    <row r="61" spans="2:21" x14ac:dyDescent="0.2">
      <c r="B61" s="257"/>
      <c r="C61" s="258"/>
      <c r="D61" s="151" t="str">
        <f t="shared" si="1"/>
        <v/>
      </c>
      <c r="I61" s="37"/>
      <c r="J61" s="39"/>
      <c r="O61" s="87"/>
      <c r="P61" s="87"/>
      <c r="Q61" s="87"/>
      <c r="R61" s="87"/>
      <c r="S61" s="87"/>
      <c r="T61" s="87"/>
      <c r="U61" s="37"/>
    </row>
    <row r="62" spans="2:21" x14ac:dyDescent="0.2">
      <c r="B62" s="257"/>
      <c r="C62" s="258"/>
      <c r="D62" s="151" t="str">
        <f t="shared" si="1"/>
        <v/>
      </c>
      <c r="I62" s="37"/>
      <c r="J62" s="39"/>
      <c r="O62" s="87"/>
      <c r="P62" s="87"/>
      <c r="Q62" s="87"/>
      <c r="R62" s="87"/>
      <c r="S62" s="87"/>
      <c r="T62" s="87"/>
      <c r="U62" s="37"/>
    </row>
    <row r="63" spans="2:21" x14ac:dyDescent="0.2">
      <c r="B63" s="257"/>
      <c r="C63" s="258"/>
      <c r="D63" s="151" t="str">
        <f t="shared" si="1"/>
        <v/>
      </c>
      <c r="I63" s="37"/>
      <c r="J63" s="39"/>
      <c r="O63" s="87"/>
      <c r="P63" s="87"/>
      <c r="Q63" s="87"/>
      <c r="R63" s="87"/>
      <c r="S63" s="87"/>
      <c r="T63" s="87"/>
      <c r="U63" s="37"/>
    </row>
    <row r="64" spans="2:21" x14ac:dyDescent="0.2">
      <c r="B64" s="257"/>
      <c r="C64" s="258"/>
      <c r="D64" s="151" t="str">
        <f t="shared" si="1"/>
        <v/>
      </c>
      <c r="I64" s="37"/>
      <c r="J64" s="39"/>
      <c r="K64" s="87"/>
      <c r="L64" s="87"/>
      <c r="M64" s="87"/>
      <c r="N64" s="87"/>
      <c r="O64" s="87"/>
      <c r="P64" s="87"/>
      <c r="Q64" s="87"/>
      <c r="R64" s="87"/>
      <c r="S64" s="87"/>
      <c r="T64" s="87"/>
      <c r="U64" s="37"/>
    </row>
    <row r="65" spans="1:21" x14ac:dyDescent="0.2">
      <c r="B65" s="257"/>
      <c r="C65" s="258"/>
      <c r="D65" s="151" t="str">
        <f t="shared" si="1"/>
        <v/>
      </c>
      <c r="I65" s="37"/>
      <c r="J65" s="39"/>
      <c r="K65" s="87"/>
      <c r="L65" s="87"/>
      <c r="M65" s="87"/>
      <c r="N65" s="87"/>
      <c r="O65" s="87"/>
      <c r="P65" s="87"/>
      <c r="Q65" s="87"/>
      <c r="R65" s="87"/>
      <c r="S65" s="87"/>
      <c r="T65" s="87"/>
      <c r="U65" s="37"/>
    </row>
    <row r="66" spans="1:21" x14ac:dyDescent="0.2">
      <c r="B66" s="275" t="s">
        <v>62</v>
      </c>
      <c r="C66" s="205"/>
      <c r="D66" s="151"/>
      <c r="I66" s="37"/>
      <c r="J66" s="39"/>
      <c r="K66" s="87"/>
      <c r="L66" s="87"/>
      <c r="M66" s="87"/>
      <c r="N66" s="87"/>
      <c r="O66" s="87"/>
      <c r="P66" s="87"/>
      <c r="Q66" s="87"/>
      <c r="R66" s="87"/>
      <c r="S66" s="87"/>
      <c r="T66" s="87"/>
      <c r="U66" s="37"/>
    </row>
    <row r="67" spans="1:21" x14ac:dyDescent="0.2">
      <c r="B67" s="275" t="s">
        <v>101</v>
      </c>
      <c r="C67" s="205"/>
      <c r="D67" s="151"/>
      <c r="I67" s="37"/>
      <c r="J67" s="39"/>
      <c r="K67" s="87"/>
      <c r="L67" s="87"/>
      <c r="M67" s="87"/>
      <c r="N67" s="87"/>
      <c r="O67" s="87"/>
      <c r="P67" s="87"/>
      <c r="Q67" s="87"/>
      <c r="R67" s="87"/>
      <c r="S67" s="87"/>
      <c r="T67" s="87"/>
      <c r="U67" s="37"/>
    </row>
    <row r="68" spans="1:21" x14ac:dyDescent="0.2">
      <c r="B68" s="275" t="s">
        <v>102</v>
      </c>
      <c r="C68" s="205"/>
      <c r="D68" s="151"/>
      <c r="I68" s="37"/>
      <c r="J68" s="39"/>
      <c r="K68" s="87"/>
      <c r="L68" s="87"/>
      <c r="M68" s="87"/>
      <c r="N68" s="87"/>
      <c r="O68" s="87"/>
      <c r="P68" s="87"/>
      <c r="Q68" s="87"/>
      <c r="R68" s="87"/>
      <c r="S68" s="87"/>
      <c r="T68" s="87"/>
      <c r="U68" s="37"/>
    </row>
    <row r="69" spans="1:21" x14ac:dyDescent="0.2">
      <c r="B69" s="275" t="s">
        <v>107</v>
      </c>
      <c r="C69" s="205"/>
      <c r="D69" s="151"/>
      <c r="I69" s="37"/>
      <c r="J69" s="39"/>
      <c r="K69" s="87"/>
      <c r="L69" s="87"/>
      <c r="M69" s="87"/>
      <c r="N69" s="87"/>
      <c r="O69" s="87"/>
      <c r="P69" s="87"/>
      <c r="Q69" s="87"/>
      <c r="R69" s="87"/>
      <c r="S69" s="87"/>
      <c r="T69" s="87"/>
      <c r="U69" s="37"/>
    </row>
    <row r="70" spans="1:21" x14ac:dyDescent="0.2">
      <c r="B70" s="275" t="s">
        <v>63</v>
      </c>
      <c r="C70" s="205"/>
      <c r="D70" s="151"/>
      <c r="I70" s="37"/>
      <c r="J70" s="39"/>
      <c r="K70" s="87"/>
      <c r="L70" s="87"/>
      <c r="M70" s="87"/>
      <c r="N70" s="87"/>
      <c r="O70" s="87"/>
      <c r="P70" s="87"/>
      <c r="Q70" s="87"/>
      <c r="R70" s="87"/>
      <c r="S70" s="87"/>
      <c r="T70" s="87"/>
      <c r="U70" s="37"/>
    </row>
    <row r="71" spans="1:21" x14ac:dyDescent="0.2">
      <c r="B71" s="275" t="s">
        <v>103</v>
      </c>
      <c r="C71" s="205"/>
      <c r="D71" s="151"/>
      <c r="I71" s="37"/>
      <c r="J71" s="39"/>
      <c r="K71" s="87"/>
      <c r="L71" s="87"/>
      <c r="M71" s="87"/>
      <c r="N71" s="87"/>
      <c r="O71" s="87"/>
      <c r="P71" s="87"/>
      <c r="Q71" s="87"/>
      <c r="R71" s="87"/>
      <c r="S71" s="87"/>
      <c r="T71" s="87"/>
      <c r="U71" s="37"/>
    </row>
    <row r="72" spans="1:21" x14ac:dyDescent="0.2">
      <c r="C72" s="12"/>
      <c r="D72" s="12"/>
      <c r="I72" s="37"/>
      <c r="J72" s="39"/>
      <c r="K72" s="87"/>
      <c r="L72" s="87"/>
      <c r="M72" s="87"/>
      <c r="N72" s="87"/>
      <c r="O72" s="87"/>
      <c r="P72" s="87"/>
      <c r="Q72" s="87"/>
      <c r="R72" s="87"/>
      <c r="S72" s="87"/>
      <c r="T72" s="87"/>
      <c r="U72" s="37"/>
    </row>
    <row r="73" spans="1:21" x14ac:dyDescent="0.2">
      <c r="C73" s="12"/>
      <c r="D73" s="12"/>
      <c r="I73" s="37"/>
      <c r="J73" s="39"/>
      <c r="K73" s="87"/>
      <c r="L73" s="87"/>
      <c r="M73" s="87"/>
      <c r="N73" s="87"/>
      <c r="O73" s="87"/>
      <c r="P73" s="87"/>
      <c r="Q73" s="87"/>
      <c r="R73" s="87"/>
      <c r="S73" s="87"/>
      <c r="T73" s="87"/>
      <c r="U73" s="37"/>
    </row>
    <row r="74" spans="1:21" x14ac:dyDescent="0.2">
      <c r="C74" s="12"/>
      <c r="D74" s="12"/>
      <c r="I74" s="37"/>
      <c r="J74" s="39"/>
      <c r="K74" s="87"/>
      <c r="L74" s="87"/>
      <c r="M74" s="87"/>
      <c r="N74" s="87"/>
      <c r="O74" s="87"/>
      <c r="P74" s="87"/>
      <c r="Q74" s="87"/>
      <c r="R74" s="87"/>
      <c r="S74" s="87"/>
      <c r="T74" s="87"/>
      <c r="U74" s="37"/>
    </row>
    <row r="75" spans="1:21" ht="15.75" thickBot="1" x14ac:dyDescent="0.25">
      <c r="A75" s="140"/>
      <c r="B75" s="140"/>
      <c r="C75" s="140"/>
      <c r="D75" s="140"/>
      <c r="E75" s="140"/>
      <c r="F75" s="140"/>
      <c r="G75" s="140"/>
      <c r="H75" s="140"/>
      <c r="I75" s="141"/>
      <c r="J75" s="142"/>
      <c r="K75" s="142"/>
      <c r="L75" s="142"/>
      <c r="M75" s="142"/>
      <c r="N75" s="142"/>
      <c r="O75" s="142"/>
      <c r="P75" s="142"/>
      <c r="Q75" s="142"/>
      <c r="R75" s="142"/>
      <c r="S75" s="142"/>
      <c r="T75" s="142"/>
      <c r="U75" s="37"/>
    </row>
    <row r="76" spans="1:21" x14ac:dyDescent="0.2">
      <c r="C76" s="12"/>
      <c r="D76" s="12"/>
      <c r="I76" s="37"/>
      <c r="J76" s="39"/>
      <c r="K76" s="87"/>
      <c r="L76" s="87"/>
      <c r="M76" s="87"/>
      <c r="N76" s="87"/>
      <c r="O76" s="87"/>
      <c r="P76" s="87"/>
      <c r="Q76" s="87"/>
      <c r="R76" s="87"/>
      <c r="S76" s="87"/>
      <c r="T76" s="87"/>
      <c r="U76" s="37"/>
    </row>
    <row r="77" spans="1:21" x14ac:dyDescent="0.2">
      <c r="C77" s="12"/>
      <c r="D77" s="12"/>
      <c r="G77" s="12" t="str">
        <f>IF(AND(LEN(C77)&gt;0,OR(YEAR(D77)&lt;&gt;$G$3,YEAR(F77)&lt;&gt;$G$3)),"Falsches Jahr!","")</f>
        <v/>
      </c>
      <c r="I77" s="37"/>
      <c r="J77" s="39"/>
      <c r="K77" s="86"/>
      <c r="L77" s="86"/>
      <c r="M77" s="86"/>
      <c r="N77" s="86"/>
      <c r="O77" s="86"/>
      <c r="P77" s="86"/>
      <c r="Q77" s="86"/>
      <c r="R77" s="86"/>
      <c r="S77" s="86"/>
      <c r="T77" s="86"/>
      <c r="U77" s="37"/>
    </row>
    <row r="78" spans="1:21" x14ac:dyDescent="0.2">
      <c r="C78" s="12"/>
      <c r="D78" s="12"/>
      <c r="G78" s="12" t="str">
        <f>IF(AND(LEN(C78)&gt;0,OR(YEAR(D78)&lt;&gt;$G$3,YEAR(F78)&lt;&gt;$G$3)),"Falsches Jahr!","")</f>
        <v/>
      </c>
      <c r="I78" s="37"/>
      <c r="J78" s="39"/>
      <c r="U78" s="37"/>
    </row>
    <row r="79" spans="1:21" x14ac:dyDescent="0.2">
      <c r="C79" s="12"/>
      <c r="D79" s="12"/>
      <c r="G79" s="12" t="str">
        <f>IF(AND(LEN(C79)&gt;0,OR(YEAR(D79)&lt;&gt;$G$3,YEAR(F79)&lt;&gt;$G$3)),"Falsches Jahr!","")</f>
        <v/>
      </c>
      <c r="I79" s="37"/>
      <c r="J79" s="39"/>
      <c r="U79" s="37"/>
    </row>
    <row r="80" spans="1:21" ht="15" customHeight="1" x14ac:dyDescent="0.2">
      <c r="C80" s="12"/>
      <c r="D80" s="12"/>
      <c r="G80" s="12" t="str">
        <f>IF(AND(LEN(C80)&gt;0,OR(YEAR(D80)&lt;&gt;$G$3,YEAR(F80)&lt;&gt;$G$3)),"Falsches Jahr!","")</f>
        <v/>
      </c>
      <c r="I80" s="37"/>
      <c r="J80" s="38"/>
      <c r="U80" s="37"/>
    </row>
    <row r="86" spans="2:16" ht="15.75" x14ac:dyDescent="0.25">
      <c r="B86" s="221" t="s">
        <v>47</v>
      </c>
      <c r="C86" s="270"/>
      <c r="D86" s="116"/>
      <c r="E86" s="49"/>
      <c r="F86" s="270" t="s">
        <v>74</v>
      </c>
      <c r="G86" s="270"/>
      <c r="H86" s="222"/>
      <c r="L86" s="221" t="s">
        <v>78</v>
      </c>
      <c r="M86" s="270"/>
      <c r="N86" s="276" t="s">
        <v>91</v>
      </c>
      <c r="O86" s="276"/>
      <c r="P86" s="277"/>
    </row>
    <row r="87" spans="2:16" x14ac:dyDescent="0.2">
      <c r="B87" s="118"/>
      <c r="C87" s="119"/>
      <c r="D87" s="120"/>
      <c r="H87" s="46"/>
      <c r="L87" s="271" t="s">
        <v>76</v>
      </c>
      <c r="M87" s="272"/>
      <c r="N87" s="273">
        <f>1/8</f>
        <v>0.125</v>
      </c>
      <c r="O87" s="273"/>
      <c r="P87" s="274"/>
    </row>
    <row r="88" spans="2:16" x14ac:dyDescent="0.2">
      <c r="B88" s="268" t="s">
        <v>58</v>
      </c>
      <c r="C88" s="269"/>
      <c r="D88" s="149"/>
      <c r="F88" s="204" t="s">
        <v>136</v>
      </c>
      <c r="G88" s="204"/>
      <c r="H88" s="205"/>
      <c r="L88" s="271" t="s">
        <v>90</v>
      </c>
      <c r="M88" s="272"/>
      <c r="N88" s="273">
        <f>1/6</f>
        <v>0.16666666666666666</v>
      </c>
      <c r="O88" s="273"/>
      <c r="P88" s="274"/>
    </row>
    <row r="89" spans="2:16" x14ac:dyDescent="0.2">
      <c r="B89" s="268" t="s">
        <v>127</v>
      </c>
      <c r="C89" s="269"/>
      <c r="D89" s="149"/>
      <c r="F89" s="204" t="s">
        <v>105</v>
      </c>
      <c r="G89" s="204"/>
      <c r="H89" s="205"/>
    </row>
    <row r="90" spans="2:16" x14ac:dyDescent="0.2">
      <c r="B90" s="268" t="s">
        <v>57</v>
      </c>
      <c r="C90" s="269"/>
      <c r="D90" s="149"/>
      <c r="F90" s="204" t="s">
        <v>140</v>
      </c>
      <c r="G90" s="204"/>
      <c r="H90" s="205"/>
      <c r="L90" s="126">
        <v>0.25</v>
      </c>
      <c r="M90" s="127"/>
      <c r="N90" s="87"/>
      <c r="O90" s="87"/>
    </row>
    <row r="91" spans="2:16" x14ac:dyDescent="0.2">
      <c r="B91" s="268" t="s">
        <v>49</v>
      </c>
      <c r="C91" s="269"/>
      <c r="D91" s="149"/>
      <c r="F91" s="204" t="s">
        <v>104</v>
      </c>
      <c r="G91" s="204"/>
      <c r="H91" s="205"/>
      <c r="L91" s="126">
        <v>2.0833333333333301E-2</v>
      </c>
      <c r="M91" s="127" t="s">
        <v>70</v>
      </c>
      <c r="N91" s="87"/>
      <c r="O91" s="87"/>
    </row>
    <row r="92" spans="2:16" x14ac:dyDescent="0.2">
      <c r="B92" s="268" t="s">
        <v>56</v>
      </c>
      <c r="C92" s="269"/>
      <c r="D92" s="149"/>
      <c r="F92" s="204" t="s">
        <v>149</v>
      </c>
      <c r="G92" s="204"/>
      <c r="H92" s="205"/>
      <c r="L92" s="126">
        <v>0.375</v>
      </c>
      <c r="M92" s="127"/>
      <c r="N92" s="87"/>
      <c r="O92" s="87"/>
    </row>
    <row r="93" spans="2:16" x14ac:dyDescent="0.2">
      <c r="B93" s="268" t="s">
        <v>128</v>
      </c>
      <c r="C93" s="269"/>
      <c r="D93" s="149"/>
      <c r="F93" s="204"/>
      <c r="G93" s="204"/>
      <c r="H93" s="205"/>
      <c r="L93" s="126">
        <v>3.125E-2</v>
      </c>
      <c r="M93" s="127" t="s">
        <v>71</v>
      </c>
      <c r="N93" s="87"/>
      <c r="O93" s="87"/>
    </row>
    <row r="94" spans="2:16" x14ac:dyDescent="0.2">
      <c r="B94" s="268" t="s">
        <v>59</v>
      </c>
      <c r="C94" s="269"/>
      <c r="D94" s="149"/>
      <c r="F94" s="204"/>
      <c r="G94" s="204"/>
      <c r="H94" s="205"/>
      <c r="L94" s="126">
        <v>0.41666666666666702</v>
      </c>
      <c r="M94" s="127" t="s">
        <v>72</v>
      </c>
      <c r="N94" s="87"/>
      <c r="O94" s="87"/>
    </row>
    <row r="95" spans="2:16" x14ac:dyDescent="0.2">
      <c r="B95" s="268" t="s">
        <v>48</v>
      </c>
      <c r="C95" s="269"/>
      <c r="D95" s="149"/>
      <c r="F95" s="204"/>
      <c r="G95" s="204"/>
      <c r="H95" s="205"/>
      <c r="L95" s="128">
        <v>0.5</v>
      </c>
      <c r="M95" s="127" t="s">
        <v>145</v>
      </c>
      <c r="N95" s="87"/>
      <c r="O95" s="87"/>
    </row>
    <row r="96" spans="2:16" x14ac:dyDescent="0.2">
      <c r="B96" s="268" t="s">
        <v>129</v>
      </c>
      <c r="C96" s="269"/>
      <c r="D96" s="149"/>
      <c r="F96" s="204"/>
      <c r="G96" s="204"/>
      <c r="H96" s="205"/>
      <c r="L96" s="128">
        <v>1.0416666666666701E-2</v>
      </c>
      <c r="M96" s="127" t="s">
        <v>148</v>
      </c>
      <c r="N96" s="87"/>
      <c r="O96" s="87"/>
    </row>
    <row r="97" spans="2:16" x14ac:dyDescent="0.2">
      <c r="B97" s="268" t="s">
        <v>60</v>
      </c>
      <c r="C97" s="269"/>
      <c r="D97" s="149"/>
      <c r="F97" s="204"/>
      <c r="G97" s="204"/>
      <c r="H97" s="205"/>
      <c r="L97" s="128">
        <v>0.45833333333333298</v>
      </c>
      <c r="M97" s="127" t="s">
        <v>88</v>
      </c>
      <c r="N97" s="87"/>
      <c r="O97" s="87"/>
    </row>
    <row r="98" spans="2:16" x14ac:dyDescent="0.2">
      <c r="B98" s="268" t="s">
        <v>130</v>
      </c>
      <c r="C98" s="269"/>
      <c r="D98" s="149"/>
      <c r="H98" s="46"/>
      <c r="L98" s="128">
        <v>2</v>
      </c>
      <c r="M98" s="127" t="s">
        <v>109</v>
      </c>
      <c r="N98" s="87"/>
      <c r="O98" s="87"/>
    </row>
    <row r="99" spans="2:16" x14ac:dyDescent="0.2">
      <c r="B99" s="268" t="s">
        <v>131</v>
      </c>
      <c r="C99" s="269"/>
      <c r="D99" s="149"/>
      <c r="H99" s="46"/>
      <c r="L99" s="87"/>
      <c r="M99" s="87"/>
      <c r="N99" s="87"/>
      <c r="O99" s="87"/>
    </row>
    <row r="100" spans="2:16" x14ac:dyDescent="0.2">
      <c r="B100" s="268" t="s">
        <v>132</v>
      </c>
      <c r="C100" s="269"/>
      <c r="D100" s="149"/>
      <c r="H100" s="46"/>
      <c r="L100" s="87"/>
      <c r="M100" s="155" t="s">
        <v>126</v>
      </c>
      <c r="N100" s="87"/>
      <c r="O100" s="87"/>
    </row>
    <row r="101" spans="2:16" x14ac:dyDescent="0.2">
      <c r="B101" s="268" t="s">
        <v>50</v>
      </c>
      <c r="C101" s="269"/>
      <c r="D101" s="149"/>
      <c r="H101" s="46"/>
      <c r="L101" s="87"/>
      <c r="M101" s="194" t="s">
        <v>141</v>
      </c>
      <c r="N101" s="194"/>
      <c r="O101" s="194"/>
      <c r="P101" s="195"/>
    </row>
    <row r="102" spans="2:16" x14ac:dyDescent="0.2">
      <c r="B102" s="268" t="s">
        <v>133</v>
      </c>
      <c r="C102" s="269"/>
      <c r="D102" s="149"/>
      <c r="H102" s="46"/>
      <c r="L102" s="87"/>
      <c r="M102" s="194" t="s">
        <v>142</v>
      </c>
      <c r="N102" s="194"/>
      <c r="O102" s="194"/>
      <c r="P102" s="195"/>
    </row>
    <row r="103" spans="2:16" x14ac:dyDescent="0.2">
      <c r="B103" s="268" t="s">
        <v>61</v>
      </c>
      <c r="C103" s="269"/>
      <c r="D103" s="149"/>
      <c r="H103" s="46"/>
      <c r="L103" s="87"/>
      <c r="M103" s="194" t="s">
        <v>124</v>
      </c>
      <c r="N103" s="194"/>
      <c r="O103" s="194"/>
      <c r="P103" s="195"/>
    </row>
    <row r="104" spans="2:16" x14ac:dyDescent="0.2">
      <c r="B104" s="268" t="s">
        <v>134</v>
      </c>
      <c r="C104" s="269"/>
      <c r="D104" s="149"/>
      <c r="H104" s="46"/>
    </row>
    <row r="105" spans="2:16" x14ac:dyDescent="0.2">
      <c r="B105" s="268" t="s">
        <v>135</v>
      </c>
      <c r="C105" s="269"/>
      <c r="D105" s="149"/>
      <c r="H105" s="46"/>
    </row>
    <row r="106" spans="2:16" x14ac:dyDescent="0.2">
      <c r="B106" s="268" t="s">
        <v>53</v>
      </c>
      <c r="C106" s="269"/>
      <c r="D106" s="149"/>
      <c r="H106" s="46"/>
    </row>
    <row r="107" spans="2:16" x14ac:dyDescent="0.2">
      <c r="B107" s="268" t="s">
        <v>52</v>
      </c>
      <c r="C107" s="269"/>
      <c r="D107" s="117"/>
      <c r="H107" s="46"/>
    </row>
    <row r="108" spans="2:16" x14ac:dyDescent="0.2">
      <c r="B108" s="268" t="s">
        <v>136</v>
      </c>
      <c r="C108" s="269"/>
      <c r="D108" s="117"/>
      <c r="H108" s="46"/>
    </row>
    <row r="109" spans="2:16" x14ac:dyDescent="0.2">
      <c r="B109" s="268" t="s">
        <v>137</v>
      </c>
      <c r="C109" s="269"/>
      <c r="D109" s="117"/>
      <c r="H109" s="46"/>
    </row>
    <row r="110" spans="2:16" x14ac:dyDescent="0.2">
      <c r="B110" s="268" t="s">
        <v>51</v>
      </c>
      <c r="C110" s="269"/>
      <c r="D110" s="117"/>
      <c r="H110" s="46"/>
    </row>
    <row r="111" spans="2:16" x14ac:dyDescent="0.2">
      <c r="B111" s="268" t="s">
        <v>106</v>
      </c>
      <c r="C111" s="269"/>
      <c r="D111" s="117"/>
      <c r="H111" s="46"/>
    </row>
    <row r="112" spans="2:16" x14ac:dyDescent="0.2">
      <c r="B112" s="268" t="s">
        <v>76</v>
      </c>
      <c r="C112" s="269"/>
      <c r="D112" s="117"/>
      <c r="H112" s="46"/>
    </row>
    <row r="113" spans="2:8" x14ac:dyDescent="0.2">
      <c r="B113" s="268" t="s">
        <v>77</v>
      </c>
      <c r="C113" s="269"/>
      <c r="D113" s="117"/>
      <c r="H113" s="46"/>
    </row>
    <row r="114" spans="2:8" x14ac:dyDescent="0.2">
      <c r="B114" s="268" t="s">
        <v>138</v>
      </c>
      <c r="C114" s="269"/>
      <c r="D114" s="117"/>
      <c r="H114" s="46"/>
    </row>
    <row r="115" spans="2:8" x14ac:dyDescent="0.2">
      <c r="B115" s="268" t="s">
        <v>139</v>
      </c>
      <c r="C115" s="269"/>
      <c r="D115" s="117"/>
      <c r="H115" s="46"/>
    </row>
    <row r="116" spans="2:8" x14ac:dyDescent="0.2">
      <c r="B116" s="268" t="s">
        <v>105</v>
      </c>
      <c r="C116" s="269"/>
      <c r="D116" s="117"/>
      <c r="H116" s="46"/>
    </row>
    <row r="117" spans="2:8" x14ac:dyDescent="0.2">
      <c r="B117" s="268" t="s">
        <v>140</v>
      </c>
      <c r="C117" s="269"/>
      <c r="D117" s="117"/>
      <c r="H117" s="46"/>
    </row>
    <row r="118" spans="2:8" x14ac:dyDescent="0.2">
      <c r="B118" s="268" t="s">
        <v>104</v>
      </c>
      <c r="C118" s="269"/>
      <c r="D118" s="117"/>
      <c r="H118" s="46"/>
    </row>
    <row r="119" spans="2:8" x14ac:dyDescent="0.2">
      <c r="B119" s="268" t="s">
        <v>149</v>
      </c>
      <c r="C119" s="269"/>
      <c r="D119" s="117"/>
      <c r="H119" s="46"/>
    </row>
    <row r="120" spans="2:8" x14ac:dyDescent="0.2">
      <c r="B120" s="278"/>
      <c r="C120" s="279"/>
      <c r="D120" s="175"/>
      <c r="H120" s="46"/>
    </row>
    <row r="121" spans="2:8" x14ac:dyDescent="0.2">
      <c r="B121" s="278"/>
      <c r="C121" s="279"/>
      <c r="D121" s="175"/>
      <c r="H121" s="46"/>
    </row>
    <row r="122" spans="2:8" x14ac:dyDescent="0.2">
      <c r="B122" s="278"/>
      <c r="C122" s="279"/>
      <c r="D122" s="175"/>
      <c r="H122" s="46"/>
    </row>
    <row r="123" spans="2:8" x14ac:dyDescent="0.2">
      <c r="B123" s="278"/>
      <c r="C123" s="279"/>
      <c r="D123" s="176"/>
      <c r="E123" s="48"/>
      <c r="F123" s="48"/>
      <c r="G123" s="48"/>
      <c r="H123" s="50"/>
    </row>
  </sheetData>
  <sheetProtection algorithmName="SHA-512" hashValue="Jk9e0kzDVmzyXRNcBdPD6vr0I+ijNMlVi0vhJI6pus/Blj2VHMOugudLUzY2upJpYj5iv5O+/ky9gynQIWnCkA==" saltValue="U7wCKmRz/RYKKfIQ2pjlKQ==" spinCount="100000" sheet="1" objects="1" scenarios="1" selectLockedCells="1"/>
  <mergeCells count="116">
    <mergeCell ref="B121:C121"/>
    <mergeCell ref="B122:C122"/>
    <mergeCell ref="B123:C123"/>
    <mergeCell ref="B115:C115"/>
    <mergeCell ref="B116:C116"/>
    <mergeCell ref="B117:C117"/>
    <mergeCell ref="B118:C118"/>
    <mergeCell ref="B120:C120"/>
    <mergeCell ref="B110:C110"/>
    <mergeCell ref="B111:C111"/>
    <mergeCell ref="B112:C112"/>
    <mergeCell ref="B113:C113"/>
    <mergeCell ref="B114:C114"/>
    <mergeCell ref="B119:C119"/>
    <mergeCell ref="B105:C105"/>
    <mergeCell ref="B106:C106"/>
    <mergeCell ref="B107:C107"/>
    <mergeCell ref="B108:C108"/>
    <mergeCell ref="B109:C109"/>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100:C100"/>
    <mergeCell ref="F88:H88"/>
    <mergeCell ref="F86:H86"/>
    <mergeCell ref="L86:M86"/>
    <mergeCell ref="L87:M87"/>
    <mergeCell ref="N87:P87"/>
    <mergeCell ref="B62:C62"/>
    <mergeCell ref="B63:C63"/>
    <mergeCell ref="B64:C64"/>
    <mergeCell ref="B86:C86"/>
    <mergeCell ref="B70:C70"/>
    <mergeCell ref="B71:C71"/>
    <mergeCell ref="B65:C65"/>
    <mergeCell ref="B66:C66"/>
    <mergeCell ref="B67:C67"/>
    <mergeCell ref="B68:C68"/>
    <mergeCell ref="B69:C69"/>
    <mergeCell ref="B88:C88"/>
    <mergeCell ref="F89:H89"/>
    <mergeCell ref="L88:M88"/>
    <mergeCell ref="N88:P88"/>
    <mergeCell ref="N86:P86"/>
    <mergeCell ref="F95:H95"/>
    <mergeCell ref="F96:H96"/>
    <mergeCell ref="B54:C54"/>
    <mergeCell ref="B61:C61"/>
    <mergeCell ref="B55:C55"/>
    <mergeCell ref="B56:C56"/>
    <mergeCell ref="B57:C57"/>
    <mergeCell ref="B58:C58"/>
    <mergeCell ref="B59:C59"/>
    <mergeCell ref="B60:C60"/>
    <mergeCell ref="B89:C89"/>
    <mergeCell ref="B51:C51"/>
    <mergeCell ref="B52:C52"/>
    <mergeCell ref="B53:C53"/>
    <mergeCell ref="T29:T30"/>
    <mergeCell ref="L29:N30"/>
    <mergeCell ref="O21:Q21"/>
    <mergeCell ref="O17:Q17"/>
    <mergeCell ref="O24:Q24"/>
    <mergeCell ref="O29:S30"/>
    <mergeCell ref="O31:S31"/>
    <mergeCell ref="O32:S32"/>
    <mergeCell ref="O25:Q25"/>
    <mergeCell ref="R26:R27"/>
    <mergeCell ref="T26:T27"/>
    <mergeCell ref="M10:T10"/>
    <mergeCell ref="O15:Q15"/>
    <mergeCell ref="L26:L27"/>
    <mergeCell ref="M26:M27"/>
    <mergeCell ref="M11:M13"/>
    <mergeCell ref="K36:O48"/>
    <mergeCell ref="N11:N13"/>
    <mergeCell ref="O11:Q13"/>
    <mergeCell ref="R11:R13"/>
    <mergeCell ref="T11:T13"/>
    <mergeCell ref="O16:Q16"/>
    <mergeCell ref="S11:S13"/>
    <mergeCell ref="F97:H97"/>
    <mergeCell ref="P36:T48"/>
    <mergeCell ref="N26:N27"/>
    <mergeCell ref="F90:H90"/>
    <mergeCell ref="F91:H91"/>
    <mergeCell ref="F92:H92"/>
    <mergeCell ref="F93:H93"/>
    <mergeCell ref="F94:H94"/>
    <mergeCell ref="B1:H1"/>
    <mergeCell ref="B11:B16"/>
    <mergeCell ref="C3:D3"/>
    <mergeCell ref="B50:C50"/>
    <mergeCell ref="F15:K17"/>
    <mergeCell ref="B49:C49"/>
    <mergeCell ref="G5:H5"/>
    <mergeCell ref="D5:F5"/>
    <mergeCell ref="M9:T9"/>
    <mergeCell ref="O22:Q22"/>
    <mergeCell ref="O23:Q23"/>
    <mergeCell ref="O26:Q27"/>
    <mergeCell ref="O14:Q14"/>
    <mergeCell ref="O19:Q19"/>
    <mergeCell ref="O20:Q20"/>
    <mergeCell ref="O18:Q18"/>
  </mergeCells>
  <phoneticPr fontId="0" type="noConversion"/>
  <conditionalFormatting sqref="C5">
    <cfRule type="expression" dxfId="7584" priority="1" stopIfTrue="1">
      <formula>$C$5&gt;2</formula>
    </cfRule>
  </conditionalFormatting>
  <dataValidations count="6">
    <dataValidation type="list" allowBlank="1" showInputMessage="1" showErrorMessage="1" sqref="F50" xr:uid="{FF0FAD8D-A282-4946-97AA-0C68CA15BC21}">
      <formula1>OFFSET(B87,0,0,COUNTA(ArbBereicheOrdi-1.1))</formula1>
    </dataValidation>
    <dataValidation type="list" showInputMessage="1" showErrorMessage="1" error="Bitte nur aus der Liste auswählen !_x000a_" prompt="In der Auswahlliste rauf- und runterrollen, gewünschten Text anklicken" sqref="B51:C51" xr:uid="{EB983BBC-CE0D-44AF-91DF-B404E1E8AF5E}">
      <formula1>ArbBereicheOrdi</formula1>
    </dataValidation>
    <dataValidation type="list" showInputMessage="1" showErrorMessage="1" error="Bitte nur aus der Liste auswählen !_x000a_" sqref="B52:C65" xr:uid="{A24F3619-D36F-425A-9D48-3ED4EC42AB01}">
      <formula1>ArbBereicheOrdi</formula1>
    </dataValidation>
    <dataValidation type="list" showInputMessage="1" showErrorMessage="1" error="Bitte nur aus der Liste auswählen!" sqref="F88:H97" xr:uid="{7AEE44A2-15E6-4542-B520-C04DA4FE9699}">
      <formula1>ArbBereicheOrdi</formula1>
    </dataValidation>
    <dataValidation allowBlank="1" showErrorMessage="1" error="Diese Eingabe ist bei Ihrer gewählten Übertragsart nicht möglich" promptTitle="Übertrag aus Vorjahr" prompt="Bitte gemäß der gewählten Übertragsart eingeben" sqref="H6" xr:uid="{BD995892-8512-4F3D-8C49-65038420A848}"/>
    <dataValidation type="list" allowBlank="1" showErrorMessage="1" promptTitle="Art des Übertrags" prompt="Bitte zuerst wählen, dann den Betrag eingeben" sqref="G5:H5" xr:uid="{7EA227DF-97AE-4AED-90F2-118F5C67B534}">
      <formula1>$M$101:$M$103</formula1>
    </dataValidation>
  </dataValidations>
  <pageMargins left="0.51181102362204722" right="0.35433070866141736" top="0.62992125984251968" bottom="0.59055118110236227" header="0.31496062992125984" footer="0.31496062992125984"/>
  <pageSetup paperSize="9" orientation="portrait" r:id="rId1"/>
  <headerFooter>
    <oddHeader xml:space="preserve">&amp;C </oddHeader>
    <oddFooter xml:space="preserve">&amp;C </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6</v>
      </c>
      <c r="B2" s="296" t="str">
        <f>CONCATENATE("Arbeitszeiterfassung ",TEXT(B18,"MMMM JJJJ"))</f>
        <v>Arbeitszeiterfassung Juni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IF(DATEN!S22="","!!! Dieser Monat wird nicht gewertet !!!","")</f>
        <v/>
      </c>
      <c r="D4" s="18"/>
      <c r="I4" s="7"/>
      <c r="J4" s="7"/>
      <c r="M4" s="280" t="s">
        <v>176</v>
      </c>
      <c r="N4" s="281"/>
      <c r="O4" s="121"/>
      <c r="P4" s="121"/>
    </row>
    <row r="5" spans="1:27" ht="15.75" customHeight="1" thickBot="1" x14ac:dyDescent="0.25">
      <c r="D5" s="18"/>
      <c r="E5" s="100"/>
      <c r="F5" s="101">
        <f>MAX(Mai!F338:F347)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0.16666666666666666</v>
      </c>
      <c r="Z7" s="202" t="s">
        <v>66</v>
      </c>
      <c r="AA7" s="202" t="s">
        <v>89</v>
      </c>
    </row>
    <row r="8" spans="1:27" ht="15" customHeight="1" x14ac:dyDescent="0.25">
      <c r="A8" s="285" t="str">
        <f>IF(ISNA(MATCH(B18,DATEN!$D$18:$D$42,0)),"",INDEX(DATEN!$C$18:$D$42,MATCH(B18,DATEN!$D$18:$D$42,0),1))</f>
        <v/>
      </c>
      <c r="B8" s="66">
        <f>DATE(DATEN!$H$3,$A$2,1)</f>
        <v>44712</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44712</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44712</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44712</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44712</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44712</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44712</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44712</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44712</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44712</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DATE(DATEN!$H$3,$A$2,1)</f>
        <v>44712</v>
      </c>
      <c r="C18" s="78">
        <f>IF(WEEKDAY(B18)=1,7,WEEKDAY(B18)-1)</f>
        <v>1</v>
      </c>
      <c r="D18" s="79" t="str" cm="1">
        <f t="array" aca="1" ref="D18" ca="1">IF(LEN(B18)&gt;0,IF(OR(INDIRECT("DATEN!D"&amp;9+C18)=0,NOT(ISNA(MATCH(B18,DATEN!$D$18:$D$33,0)))),"X",IF(OR(B18=DATEN!$D$26-1,B18=DATEN!$D$27-2,B18=DATEN!$D$30-2),"V","")),"")</f>
        <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-0.329166666666667</v>
      </c>
      <c r="L18" s="146" t="str">
        <f>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2026-23</v>
      </c>
      <c r="Q18" s="94">
        <f>SUM(Q8:Q17)</f>
        <v>0</v>
      </c>
      <c r="R18" s="94"/>
      <c r="S18" s="94"/>
      <c r="T18" s="94"/>
      <c r="U18" s="125"/>
      <c r="V18" s="105">
        <f ca="1">IF(D18="x",DATEN!$N$88,DATEN!$N$87)</f>
        <v>0.125</v>
      </c>
      <c r="W18" s="91" t="s">
        <v>92</v>
      </c>
      <c r="X18" s="145">
        <f>IF(LEN(B18)&gt;0,IF(WEEKDAY(B18,2)=1,H18,H18+X7),X7)</f>
        <v>0</v>
      </c>
      <c r="Y18" s="91"/>
      <c r="Z18" s="202" t="str">
        <f t="shared" si="5"/>
        <v/>
      </c>
      <c r="AA18" s="203" t="str">
        <f t="shared" si="6"/>
        <v/>
      </c>
    </row>
    <row r="19" spans="1:27" ht="14.25" x14ac:dyDescent="0.25">
      <c r="A19" s="285" t="str">
        <f>IF(ISNA(MATCH(B29,DATEN!$D$18:$D$42,0)),"",INDEX(DATEN!$C$18:$D$42,MATCH(B29,DATEN!$D$18:$D$42,0),1))</f>
        <v/>
      </c>
      <c r="B19" s="66">
        <f t="shared" ref="B19:B28" si="8">B8+1</f>
        <v>44713</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44713</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44713</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44713</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44713</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44713</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44713</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44713</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44713</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44713</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
      </c>
      <c r="B29" s="81">
        <f>B18+1</f>
        <v>44713</v>
      </c>
      <c r="C29" s="78">
        <f>IF(WEEKDAY(B29)=1,7,WEEKDAY(B29)-1)</f>
        <v>2</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-0.32916666666666666</v>
      </c>
      <c r="L29" s="146" t="str">
        <f>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2026-23</v>
      </c>
      <c r="Q29" s="94">
        <f>SUM(Q19:Q28)</f>
        <v>0</v>
      </c>
      <c r="R29" s="94"/>
      <c r="S29" s="94"/>
      <c r="T29" s="94"/>
      <c r="U29" s="125"/>
      <c r="V29" s="105">
        <f ca="1">IF(D29="x",DATEN!$N$88,DATEN!$N$87)</f>
        <v>0.125</v>
      </c>
      <c r="W29" s="91" t="s">
        <v>92</v>
      </c>
      <c r="X29" s="145">
        <f>IF(LEN(B29)&gt;0,IF(WEEKDAY(B29,2)=1,H29,H29+X18),X18)</f>
        <v>0</v>
      </c>
      <c r="Z29" s="202" t="str">
        <f t="shared" si="5"/>
        <v/>
      </c>
      <c r="AA29" s="203" t="str">
        <f t="shared" si="6"/>
        <v/>
      </c>
    </row>
    <row r="30" spans="1:27" ht="14.25" x14ac:dyDescent="0.25">
      <c r="A30" s="285" t="str">
        <f>IF(ISNA(MATCH(B40,DATEN!$D$18:$D$42,0)),"",INDEX(DATEN!$C$18:$D$42,MATCH(B40,DATEN!$D$18:$D$42,0),1))</f>
        <v/>
      </c>
      <c r="B30" s="66">
        <f t="shared" ref="B30:B39" si="13">B19+1</f>
        <v>44714</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44714</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44714</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44714</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44714</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44714</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44714</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44714</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44714</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44714</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f>IF(LEN(B40)&gt;0,IF(WEEKDAY(B40)=4,TRUNC((B40-DATE(YEAR(B40+3-MOD(B40-2,7)),1,MOD(B40-2,7)-9))/7),IF(WEEKDAY(B40)=5,"KW","")),"")</f>
        <v>22</v>
      </c>
      <c r="B40" s="81">
        <f>B29+1</f>
        <v>44714</v>
      </c>
      <c r="C40" s="78">
        <f>IF(WEEKDAY(B40)=1,7,WEEKDAY(B40)-1)</f>
        <v>3</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-0.32916666666666666</v>
      </c>
      <c r="L40" s="146" t="str">
        <f>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2026-23</v>
      </c>
      <c r="Q40" s="94">
        <f>SUM(Q30:Q39)</f>
        <v>0</v>
      </c>
      <c r="R40" s="94"/>
      <c r="S40" s="94"/>
      <c r="T40" s="94"/>
      <c r="U40" s="125"/>
      <c r="V40" s="105">
        <f ca="1">IF(D40="x",DATEN!$N$88,DATEN!$N$87)</f>
        <v>0.125</v>
      </c>
      <c r="W40" s="91" t="s">
        <v>92</v>
      </c>
      <c r="X40" s="145">
        <f>IF(LEN(B40)&gt;0,IF(WEEKDAY(B40,2)=1,H40,H40+X29),X29)</f>
        <v>0</v>
      </c>
      <c r="Z40" s="202" t="str">
        <f t="shared" si="5"/>
        <v/>
      </c>
      <c r="AA40" s="203" t="str">
        <f t="shared" si="6"/>
        <v/>
      </c>
    </row>
    <row r="41" spans="1:27" ht="14.25" x14ac:dyDescent="0.25">
      <c r="A41" s="285" t="str">
        <f>IF(ISNA(MATCH(B51,DATEN!$D$18:$D$42,0)),"",INDEX(DATEN!$C$18:$D$42,MATCH(B51,DATEN!$D$18:$D$42,0),1))</f>
        <v>Fronleichnam</v>
      </c>
      <c r="B41" s="66">
        <f t="shared" ref="B41:B50" si="18">B30+1</f>
        <v>44715</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44715</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44715</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44715</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44715</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44715</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44715</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44715</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44715</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44715</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KW</v>
      </c>
      <c r="B51" s="81">
        <f>B40+1</f>
        <v>44715</v>
      </c>
      <c r="C51" s="78">
        <f>IF(WEEKDAY(B51)=1,7,WEEKDAY(B51)-1)</f>
        <v>4</v>
      </c>
      <c r="D51" s="79" t="str" cm="1">
        <f t="array" aca="1" ref="D51" ca="1">IF(LEN(B51)&gt;0,IF(OR(INDIRECT("DATEN!D"&amp;9+C51)=0,NOT(ISNA(MATCH(B51,DATEN!$D$18:$D$33,0)))),"X",IF(OR(B51=DATEN!$D$26-1,B51=DATEN!$D$27-2,B51=DATEN!$D$30-2),"V","")),"")</f>
        <v>X</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2026-23</v>
      </c>
      <c r="Q51" s="94">
        <f>SUM(Q41:Q50)</f>
        <v>0</v>
      </c>
      <c r="R51" s="94"/>
      <c r="S51" s="94"/>
      <c r="T51" s="94"/>
      <c r="U51" s="125"/>
      <c r="V51" s="105">
        <f ca="1">IF(D51="x",DATEN!$N$88,DATEN!$N$87)</f>
        <v>0.16666666666666666</v>
      </c>
      <c r="W51" s="91" t="s">
        <v>92</v>
      </c>
      <c r="X51" s="145">
        <f>IF(LEN(B51)&gt;0,IF(WEEKDAY(B51,2)=1,H51,H51+X40),X40)</f>
        <v>0</v>
      </c>
      <c r="Z51" s="202" t="str">
        <f t="shared" si="5"/>
        <v/>
      </c>
      <c r="AA51" s="203" t="str">
        <f t="shared" si="6"/>
        <v/>
      </c>
    </row>
    <row r="52" spans="1:27" ht="14.25" x14ac:dyDescent="0.25">
      <c r="A52" s="285" t="str">
        <f>IF(ISNA(MATCH(B62,DATEN!$D$18:$D$42,0)),"",INDEX(DATEN!$C$18:$D$42,MATCH(B62,DATEN!$D$18:$D$42,0),1))</f>
        <v/>
      </c>
      <c r="B52" s="66">
        <f t="shared" ref="B52:B61" si="23">B41+1</f>
        <v>44716</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44716</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44716</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44716</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44716</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44716</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44716</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44716</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44716</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44716</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
      </c>
      <c r="B62" s="81">
        <f>B51+1</f>
        <v>44716</v>
      </c>
      <c r="C62" s="78">
        <f>IF(WEEKDAY(B62)=1,7,WEEKDAY(B62)-1)</f>
        <v>5</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-0.32916666666666666</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2026-23</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
      </c>
      <c r="B63" s="66">
        <f t="shared" ref="B63:B72" si="28">B52+1</f>
        <v>44717</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44717</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44717</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44717</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44717</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44717</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44717</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44717</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44717</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44717</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44717</v>
      </c>
      <c r="C73" s="78">
        <f>IF(WEEKDAY(B73)=1,7,WEEKDAY(B73)-1)</f>
        <v>6</v>
      </c>
      <c r="D73" s="79" t="str" cm="1">
        <f t="array" aca="1" ref="D73" ca="1">IF(LEN(B73)&gt;0,IF(OR(INDIRECT("DATEN!D"&amp;9+C73)=0,NOT(ISNA(MATCH(B73,DATEN!$D$18:$D$33,0)))),"X",IF(OR(B73=DATEN!$D$26-1,B73=DATEN!$D$27-2,B73=DATEN!$D$30-2),"V","")),"")</f>
        <v>X</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2026-23</v>
      </c>
      <c r="Q73" s="94">
        <f>SUM(Q63:Q72)</f>
        <v>0</v>
      </c>
      <c r="R73" s="94"/>
      <c r="S73" s="94"/>
      <c r="T73" s="94"/>
      <c r="U73" s="125"/>
      <c r="V73" s="105">
        <f ca="1">IF(D73="x",DATEN!$N$88,DATEN!$N$87)</f>
        <v>0.16666666666666666</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44718</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44718</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44718</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44718</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44718</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44718</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44718</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44718</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44718</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44718</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44718</v>
      </c>
      <c r="C84" s="78">
        <f>IF(WEEKDAY(B84)=1,7,WEEKDAY(B84)-1)</f>
        <v>7</v>
      </c>
      <c r="D84" s="79" t="str" cm="1">
        <f t="array" aca="1" ref="D84" ca="1">IF(LEN(B84)&gt;0,IF(OR(INDIRECT("DATEN!D"&amp;9+C84)=0,NOT(ISNA(MATCH(B84,DATEN!$D$18:$D$33,0)))),"X",IF(OR(B84=DATEN!$D$26-1,B84=DATEN!$D$27-2,B84=DATEN!$D$30-2),"V","")),"")</f>
        <v>X</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v>
      </c>
      <c r="L84" s="146" t="str">
        <f>IF(X84&gt;MaxWoZeit,"WoArbZeit&gt;48h!","")</f>
        <v/>
      </c>
      <c r="M84" s="93" t="str">
        <f>IF(V76&gt;V77,V76-V77,"")</f>
        <v/>
      </c>
      <c r="N84" s="93">
        <f>SUM(N74:N83)</f>
        <v>0</v>
      </c>
      <c r="O84" s="93">
        <f ca="1">IF(WEEKDAY(B84,2)=7,SUMIF('Auswertung-Wochen'!$Y$2:$Y$366,P84,'Auswertung-Wochen'!$V$2:$V$366)-SUMIF('Auswertung-Wochen'!$Y$2:$Y$366,P84,'Auswertung-Wochen'!$W$2:$W$366),"")</f>
        <v>-1.3166666666666669</v>
      </c>
      <c r="P84" s="93" t="str">
        <f>YEAR(B84)&amp;"-"&amp;TEXT(_xlfn.ISOWEEKNUM(B84),"00")</f>
        <v>2026-23</v>
      </c>
      <c r="Q84" s="94">
        <f>SUM(Q74:Q83)</f>
        <v>0</v>
      </c>
      <c r="R84" s="94"/>
      <c r="S84" s="94"/>
      <c r="T84" s="94"/>
      <c r="U84" s="125"/>
      <c r="V84" s="105">
        <f ca="1">IF(D84="x",DATEN!$N$88,DATEN!$N$87)</f>
        <v>0.16666666666666666</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44719</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44719</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44719</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44719</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44719</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44719</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44719</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44719</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44719</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44719</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
      </c>
      <c r="B95" s="81">
        <f>B84+1</f>
        <v>44719</v>
      </c>
      <c r="C95" s="78">
        <f>IF(WEEKDAY(B95)=1,7,WEEKDAY(B95)-1)</f>
        <v>1</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-0.329166666666667</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2026-24</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44720</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44720</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44720</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44720</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44720</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44720</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44720</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44720</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44720</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44720</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
      </c>
      <c r="B106" s="81">
        <f>B95+1</f>
        <v>44720</v>
      </c>
      <c r="C106" s="78">
        <f>IF(WEEKDAY(B106)=1,7,WEEKDAY(B106)-1)</f>
        <v>2</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-0.32916666666666666</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2026-24</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44721</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44721</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44721</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44721</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44721</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44721</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44721</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44721</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44721</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44721</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f>IF(LEN(B117)&gt;0,IF(WEEKDAY(B117)=4,TRUNC((B117-DATE(YEAR(B117+3-MOD(B117-2,7)),1,MOD(B117-2,7)-9))/7),IF(WEEKDAY(B117)=5,"KW","")),"")</f>
        <v>23</v>
      </c>
      <c r="B117" s="81">
        <f>B106+1</f>
        <v>44721</v>
      </c>
      <c r="C117" s="78">
        <f>IF(WEEKDAY(B117)=1,7,WEEKDAY(B117)-1)</f>
        <v>3</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2026-24</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44722</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44722</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44722</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44722</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44722</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44722</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44722</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44722</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44722</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44722</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KW</v>
      </c>
      <c r="B128" s="81">
        <f>B117+1</f>
        <v>44722</v>
      </c>
      <c r="C128" s="78">
        <f>IF(WEEKDAY(B128)=1,7,WEEKDAY(B128)-1)</f>
        <v>4</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-0.32916666666666666</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2026-24</v>
      </c>
      <c r="Q128" s="94">
        <f>SUM(Q118:Q127)</f>
        <v>0</v>
      </c>
      <c r="R128" s="94"/>
      <c r="S128" s="94"/>
      <c r="T128" s="94"/>
      <c r="U128" s="125"/>
      <c r="V128" s="105">
        <f ca="1">IF(D128="x",DATEN!$N$88,DATEN!$N$87)</f>
        <v>0.125</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44723</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44723</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44723</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44723</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44723</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44723</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44723</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44723</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44723</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44723</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44723</v>
      </c>
      <c r="C139" s="78">
        <f>IF(WEEKDAY(B139)=1,7,WEEKDAY(B139)-1)</f>
        <v>5</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-0.32916666666666666</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2026-24</v>
      </c>
      <c r="Q139" s="94">
        <f>SUM(Q129:Q138)</f>
        <v>0</v>
      </c>
      <c r="R139" s="94"/>
      <c r="S139" s="94"/>
      <c r="T139" s="94"/>
      <c r="U139" s="125"/>
      <c r="V139" s="105">
        <f ca="1">IF(D139="x",DATEN!$N$88,DATEN!$N$87)</f>
        <v>0.125</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44724</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44724</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44724</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44724</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44724</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44724</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44724</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44724</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44724</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44724</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44724</v>
      </c>
      <c r="C150" s="78">
        <f>IF(WEEKDAY(B150)=1,7,WEEKDAY(B150)-1)</f>
        <v>6</v>
      </c>
      <c r="D150" s="79" t="str" cm="1">
        <f t="array" aca="1" ref="D150" ca="1">IF(LEN(B150)&gt;0,IF(OR(INDIRECT("DATEN!D"&amp;9+C150)=0,NOT(ISNA(MATCH(B150,DATEN!$D$18:$D$33,0)))),"X",IF(OR(B150=DATEN!$D$26-1,B150=DATEN!$D$27-2,B150=DATEN!$D$30-2),"V","")),"")</f>
        <v>X</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2026-24</v>
      </c>
      <c r="Q150" s="94">
        <f>SUM(Q140:Q149)</f>
        <v>0</v>
      </c>
      <c r="R150" s="94"/>
      <c r="S150" s="94"/>
      <c r="T150" s="94"/>
      <c r="U150" s="125"/>
      <c r="V150" s="105">
        <f ca="1">IF(D150="x",DATEN!$N$88,DATEN!$N$87)</f>
        <v>0.16666666666666666</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44725</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44725</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44725</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44725</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44725</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44725</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44725</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44725</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44725</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44725</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44725</v>
      </c>
      <c r="C161" s="78">
        <f>IF(WEEKDAY(B161)=1,7,WEEKDAY(B161)-1)</f>
        <v>7</v>
      </c>
      <c r="D161" s="79" t="str" cm="1">
        <f t="array" aca="1" ref="D161" ca="1">IF(LEN(B161)&gt;0,IF(OR(INDIRECT("DATEN!D"&amp;9+C161)=0,NOT(ISNA(MATCH(B161,DATEN!$D$18:$D$33,0)))),"X",IF(OR(B161=DATEN!$D$26-1,B161=DATEN!$D$27-2,B161=DATEN!$D$30-2),"V","")),"")</f>
        <v>X</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v>
      </c>
      <c r="L161" s="146" t="str">
        <f>IF(X161&gt;MaxWoZeit,"WoArbZeit&gt;48h!","")</f>
        <v/>
      </c>
      <c r="M161" s="93" t="str">
        <f>IF(V153&gt;V154,V153-V154,"")</f>
        <v/>
      </c>
      <c r="N161" s="93">
        <f>SUM(N151:N160)</f>
        <v>0</v>
      </c>
      <c r="O161" s="93">
        <f ca="1">IF(WEEKDAY(B161,2)=7,SUMIF('Auswertung-Wochen'!$Y$2:$Y$366,P161,'Auswertung-Wochen'!$V$2:$V$366)-SUMIF('Auswertung-Wochen'!$Y$2:$Y$366,P161,'Auswertung-Wochen'!$W$2:$W$366),"")</f>
        <v>-1.6458333333333335</v>
      </c>
      <c r="P161" s="93" t="str">
        <f>YEAR(B161)&amp;"-"&amp;TEXT(_xlfn.ISOWEEKNUM(B161),"00")</f>
        <v>2026-24</v>
      </c>
      <c r="Q161" s="94">
        <f>SUM(Q151:Q160)</f>
        <v>0</v>
      </c>
      <c r="R161" s="94"/>
      <c r="S161" s="94"/>
      <c r="T161" s="94"/>
      <c r="U161" s="125"/>
      <c r="V161" s="105">
        <f ca="1">IF(D161="x",DATEN!$N$88,DATEN!$N$87)</f>
        <v>0.16666666666666666</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44726</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44726</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44726</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44726</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44726</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44726</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44726</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44726</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44726</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44726</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
      </c>
      <c r="B172" s="81">
        <f>B161+1</f>
        <v>44726</v>
      </c>
      <c r="C172" s="78">
        <f>IF(WEEKDAY(B172)=1,7,WEEKDAY(B172)-1)</f>
        <v>1</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-0.329166666666667</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2026-25</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44727</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44727</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44727</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44727</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44727</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44727</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44727</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44727</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44727</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44727</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
      </c>
      <c r="B183" s="81">
        <f>B172+1</f>
        <v>44727</v>
      </c>
      <c r="C183" s="78">
        <f>IF(WEEKDAY(B183)=1,7,WEEKDAY(B183)-1)</f>
        <v>2</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-0.32916666666666666</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2026-25</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44728</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44728</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44728</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44728</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44728</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44728</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44728</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44728</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44728</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44728</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f>IF(LEN(B194)&gt;0,IF(WEEKDAY(B194)=4,TRUNC((B194-DATE(YEAR(B194+3-MOD(B194-2,7)),1,MOD(B194-2,7)-9))/7),IF(WEEKDAY(B194)=5,"KW","")),"")</f>
        <v>24</v>
      </c>
      <c r="B194" s="81">
        <f>B183+1</f>
        <v>44728</v>
      </c>
      <c r="C194" s="78">
        <f>IF(WEEKDAY(B194)=1,7,WEEKDAY(B194)-1)</f>
        <v>3</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2026-25</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44729</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44729</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44729</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44729</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44729</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44729</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44729</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44729</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44729</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44729</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KW</v>
      </c>
      <c r="B205" s="81">
        <f>B194+1</f>
        <v>44729</v>
      </c>
      <c r="C205" s="78">
        <f>IF(WEEKDAY(B205)=1,7,WEEKDAY(B205)-1)</f>
        <v>4</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-0.32916666666666666</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2026-25</v>
      </c>
      <c r="Q205" s="94">
        <f>SUM(Q195:Q204)</f>
        <v>0</v>
      </c>
      <c r="R205" s="94"/>
      <c r="S205" s="94"/>
      <c r="T205" s="94"/>
      <c r="U205" s="125"/>
      <c r="V205" s="105">
        <f ca="1">IF(D205="x",DATEN!$N$88,DATEN!$N$87)</f>
        <v>0.125</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44730</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44730</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44730</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44730</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44730</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44730</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44730</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44730</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44730</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44730</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44730</v>
      </c>
      <c r="C216" s="78">
        <f>IF(WEEKDAY(B216)=1,7,WEEKDAY(B216)-1)</f>
        <v>5</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-0.32916666666666666</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2026-25</v>
      </c>
      <c r="Q216" s="94">
        <f>SUM(Q206:Q215)</f>
        <v>0</v>
      </c>
      <c r="R216" s="94"/>
      <c r="S216" s="94"/>
      <c r="T216" s="94"/>
      <c r="U216" s="125"/>
      <c r="V216" s="105">
        <f ca="1">IF(D216="x",DATEN!$N$88,DATEN!$N$87)</f>
        <v>0.125</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44731</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44731</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44731</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44731</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44731</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44731</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44731</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44731</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44731</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44731</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44731</v>
      </c>
      <c r="C227" s="78">
        <f>IF(WEEKDAY(B227)=1,7,WEEKDAY(B227)-1)</f>
        <v>6</v>
      </c>
      <c r="D227" s="79" t="str" cm="1">
        <f t="array" aca="1" ref="D227" ca="1">IF(LEN(B227)&gt;0,IF(OR(INDIRECT("DATEN!D"&amp;9+C227)=0,NOT(ISNA(MATCH(B227,DATEN!$D$18:$D$33,0)))),"X",IF(OR(B227=DATEN!$D$26-1,B227=DATEN!$D$27-2,B227=DATEN!$D$30-2),"V","")),"")</f>
        <v>X</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2026-25</v>
      </c>
      <c r="Q227" s="94">
        <f>SUM(Q217:Q226)</f>
        <v>0</v>
      </c>
      <c r="R227" s="94"/>
      <c r="S227" s="94"/>
      <c r="T227" s="94"/>
      <c r="U227" s="125"/>
      <c r="V227" s="105">
        <f ca="1">IF(D227="x",DATEN!$N$88,DATEN!$N$87)</f>
        <v>0.16666666666666666</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44732</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44732</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44732</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44732</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44732</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44732</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44732</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44732</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44732</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44732</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44732</v>
      </c>
      <c r="C238" s="78">
        <f>IF(WEEKDAY(B238)=1,7,WEEKDAY(B238)-1)</f>
        <v>7</v>
      </c>
      <c r="D238" s="79" t="str" cm="1">
        <f t="array" aca="1" ref="D238" ca="1">IF(LEN(B238)&gt;0,IF(OR(INDIRECT("DATEN!D"&amp;9+C238)=0,NOT(ISNA(MATCH(B238,DATEN!$D$18:$D$33,0)))),"X",IF(OR(B238=DATEN!$D$26-1,B238=DATEN!$D$27-2,B238=DATEN!$D$30-2),"V","")),"")</f>
        <v>X</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v>
      </c>
      <c r="L238" s="146" t="str">
        <f>IF(X238&gt;MaxWoZeit,"WoArbZeit&gt;48h!","")</f>
        <v/>
      </c>
      <c r="M238" s="93" t="str">
        <f>IF(V230&gt;V231,V230-V231,"")</f>
        <v/>
      </c>
      <c r="N238" s="93">
        <f>SUM(N228:N237)</f>
        <v>0</v>
      </c>
      <c r="O238" s="93">
        <f ca="1">IF(WEEKDAY(B238,2)=7,SUMIF('Auswertung-Wochen'!$Y$2:$Y$366,P238,'Auswertung-Wochen'!$V$2:$V$366)-SUMIF('Auswertung-Wochen'!$Y$2:$Y$366,P238,'Auswertung-Wochen'!$W$2:$W$366),"")</f>
        <v>-1.6458333333333335</v>
      </c>
      <c r="P238" s="93" t="str">
        <f>YEAR(B238)&amp;"-"&amp;TEXT(_xlfn.ISOWEEKNUM(B238),"00")</f>
        <v>2026-25</v>
      </c>
      <c r="Q238" s="94">
        <f>SUM(Q228:Q237)</f>
        <v>0</v>
      </c>
      <c r="R238" s="94"/>
      <c r="S238" s="94"/>
      <c r="T238" s="94"/>
      <c r="U238" s="125"/>
      <c r="V238" s="105">
        <f ca="1">IF(D238="x",DATEN!$N$88,DATEN!$N$87)</f>
        <v>0.16666666666666666</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44733</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44733</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44733</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44733</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44733</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44733</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44733</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44733</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44733</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44733</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
      </c>
      <c r="B249" s="81">
        <f>B238+1</f>
        <v>44733</v>
      </c>
      <c r="C249" s="78">
        <f>IF(WEEKDAY(B249)=1,7,WEEKDAY(B249)-1)</f>
        <v>1</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-0.329166666666667</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2026-26</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44734</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44734</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44734</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44734</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44734</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44734</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44734</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44734</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44734</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44734</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
      </c>
      <c r="B260" s="81">
        <f>B249+1</f>
        <v>44734</v>
      </c>
      <c r="C260" s="78">
        <f>IF(WEEKDAY(B260)=1,7,WEEKDAY(B260)-1)</f>
        <v>2</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-0.32916666666666666</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2026-26</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44735</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44735</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44735</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44735</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44735</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44735</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44735</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44735</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44735</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44735</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f>IF(LEN(B271)&gt;0,IF(WEEKDAY(B271)=4,TRUNC((B271-DATE(YEAR(B271+3-MOD(B271-2,7)),1,MOD(B271-2,7)-9))/7),IF(WEEKDAY(B271)=5,"KW","")),"")</f>
        <v>25</v>
      </c>
      <c r="B271" s="81">
        <f>B260+1</f>
        <v>44735</v>
      </c>
      <c r="C271" s="78">
        <f>IF(WEEKDAY(B271)=1,7,WEEKDAY(B271)-1)</f>
        <v>3</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-0.32916666666666666</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2026-26</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44736</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44736</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44736</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44736</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44736</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44736</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44736</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44736</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44736</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44736</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KW</v>
      </c>
      <c r="B282" s="81">
        <f>B271+1</f>
        <v>44736</v>
      </c>
      <c r="C282" s="78">
        <f>IF(WEEKDAY(B282)=1,7,WEEKDAY(B282)-1)</f>
        <v>4</v>
      </c>
      <c r="D282" s="79" t="str" cm="1">
        <f t="array" aca="1" ref="D282" ca="1">IF(LEN(B282)&gt;0,IF(OR(INDIRECT("DATEN!D"&amp;9+C282)=0,NOT(ISNA(MATCH(B282,DATEN!$D$18:$D$33,0)))),"X",IF(OR(B282=DATEN!$D$26-1,B282=DATEN!$D$27-2,B282=DATEN!$D$30-2),"V","")),"")</f>
        <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-0.32916666666666666</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2026-26</v>
      </c>
      <c r="Q282" s="94">
        <f>SUM(Q272:Q281)</f>
        <v>0</v>
      </c>
      <c r="R282" s="94"/>
      <c r="S282" s="94"/>
      <c r="T282" s="94"/>
      <c r="U282" s="125"/>
      <c r="V282" s="105">
        <f ca="1">IF(D282="x",DATEN!$N$88,DATEN!$N$87)</f>
        <v>0.125</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44737</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44737</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44737</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44737</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44737</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44737</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44737</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44737</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44737</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44737</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44737</v>
      </c>
      <c r="C293" s="78">
        <f>IF(WEEKDAY(B293)=1,7,WEEKDAY(B293)-1)</f>
        <v>5</v>
      </c>
      <c r="D293" s="79" t="str" cm="1">
        <f t="array" aca="1" ref="D293" ca="1">IF(LEN(B293)&gt;0,IF(OR(INDIRECT("DATEN!D"&amp;9+C293)=0,NOT(ISNA(MATCH(B293,DATEN!$D$18:$D$33,0)))),"X",IF(OR(B293=DATEN!$D$26-1,B293=DATEN!$D$27-2,B293=DATEN!$D$30-2),"V","")),"")</f>
        <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-0.32916666666666666</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2026-26</v>
      </c>
      <c r="Q293" s="94">
        <f>SUM(Q283:Q292)</f>
        <v>0</v>
      </c>
      <c r="R293" s="94"/>
      <c r="S293" s="94"/>
      <c r="T293" s="94"/>
      <c r="U293" s="125"/>
      <c r="V293" s="105">
        <f ca="1">IF(D293="x",DATEN!$N$88,DATEN!$N$87)</f>
        <v>0.125</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44738</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44738</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44738</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44738</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44738</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44738</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44738</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44738</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44738</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44738</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44738</v>
      </c>
      <c r="C304" s="78">
        <f>IF(WEEKDAY(B304)=1,7,WEEKDAY(B304)-1)</f>
        <v>6</v>
      </c>
      <c r="D304" s="79" t="str" cm="1">
        <f t="array" aca="1" ref="D304" ca="1">IF(LEN(B304)&gt;0,IF(OR(INDIRECT("DATEN!D"&amp;9+C304)=0,NOT(ISNA(MATCH(B304,DATEN!$D$18:$D$33,0)))),"X",IF(OR(B304=DATEN!$D$26-1,B304=DATEN!$D$27-2,B304=DATEN!$D$30-2),"V","")),"")</f>
        <v>X</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2026-26</v>
      </c>
      <c r="Q304" s="94">
        <f>SUM(Q294:Q303)</f>
        <v>0</v>
      </c>
      <c r="R304" s="94"/>
      <c r="S304" s="94"/>
      <c r="T304" s="94"/>
      <c r="U304" s="125"/>
      <c r="V304" s="105">
        <f ca="1">IF(D304="x",DATEN!$N$88,DATEN!$N$87)</f>
        <v>0.16666666666666666</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44739</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44739</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44739</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44739</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44739</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44739</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44739</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44739</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44739</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44739</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44739</v>
      </c>
      <c r="C315" s="78">
        <f>IF(WEEKDAY(B315)=1,7,WEEKDAY(B315)-1)</f>
        <v>7</v>
      </c>
      <c r="D315" s="79" t="str" cm="1">
        <f t="array" aca="1" ref="D315" ca="1">IF(LEN(B315)&gt;0,IF(OR(INDIRECT("DATEN!D"&amp;9+C315)=0,NOT(ISNA(MATCH(B315,DATEN!$D$18:$D$33,0)))),"X",IF(OR(B315=DATEN!$D$26-1,B315=DATEN!$D$27-2,B315=DATEN!$D$30-2),"V","")),"")</f>
        <v>X</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v>
      </c>
      <c r="L315" s="146" t="str">
        <f>IF(X315&gt;MaxWoZeit,"WoArbZeit&gt;48h!","")</f>
        <v/>
      </c>
      <c r="M315" s="93" t="str">
        <f>IF(V307&gt;V308,V307-V308,"")</f>
        <v/>
      </c>
      <c r="N315" s="93">
        <f>SUM(N305:N314)</f>
        <v>0</v>
      </c>
      <c r="O315" s="93">
        <f ca="1">IF(WEEKDAY(B315,2)=7,SUMIF('Auswertung-Wochen'!$Y$2:$Y$366,P315,'Auswertung-Wochen'!$V$2:$V$366)-SUMIF('Auswertung-Wochen'!$Y$2:$Y$366,P315,'Auswertung-Wochen'!$W$2:$W$366),"")</f>
        <v>-1.6458333333333335</v>
      </c>
      <c r="P315" s="93" t="str">
        <f>YEAR(B315)&amp;"-"&amp;TEXT(_xlfn.ISOWEEKNUM(B315),"00")</f>
        <v>2026-26</v>
      </c>
      <c r="Q315" s="94">
        <f>SUM(Q305:Q314)</f>
        <v>0</v>
      </c>
      <c r="R315" s="94"/>
      <c r="S315" s="94"/>
      <c r="T315" s="94"/>
      <c r="U315" s="125"/>
      <c r="V315" s="105">
        <f ca="1">IF(D315="x",DATEN!$N$88,DATEN!$N$87)</f>
        <v>0.16666666666666666</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44740</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44740</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44740</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44740</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44740</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44740</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44740</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44740</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44740</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44740</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
      </c>
      <c r="B326" s="81">
        <f>IF(LEN(B315)&gt;0,IF(DAY(B315+1)=29,B315+1,""),"")</f>
        <v>44740</v>
      </c>
      <c r="C326" s="78">
        <f>IF(WEEKDAY(B326)=1,7,WEEKDAY(B326)-1)</f>
        <v>1</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-0.329166666666667</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2026-27</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44741</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44741</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44741</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44741</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44741</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44741</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44741</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44741</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44741</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44741</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
      </c>
      <c r="B337" s="81">
        <f>IF(LEN(B326)&gt;0,IF(DAY(B326+1)=30,B326+1,""),"")</f>
        <v>44741</v>
      </c>
      <c r="C337" s="78">
        <f>IF(WEEKDAY(B337)=1,7,WEEKDAY(B337)-1)</f>
        <v>2</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-0.32916666666666666</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2026-27</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t="str">
        <f t="shared" ref="B338:B347" si="163">IF(LEN(B327)&gt;0,IF(DAY(B327+1)=31,B327+1,""),"")</f>
        <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t="str">
        <f t="shared" si="163"/>
        <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t="str">
        <f t="shared" si="163"/>
        <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t="str">
        <f t="shared" si="163"/>
        <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t="str">
        <f t="shared" si="163"/>
        <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t="str">
        <f t="shared" si="163"/>
        <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t="str">
        <f t="shared" si="163"/>
        <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t="str">
        <f t="shared" si="163"/>
        <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t="str">
        <f t="shared" si="163"/>
        <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t="str">
        <f t="shared" si="163"/>
        <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t="str">
        <f>IF(LEN(B337)&gt;0,IF(DAY(B337+1)=31,B337+1,""),"")</f>
        <v/>
      </c>
      <c r="C348" s="78" t="e">
        <f>IF(WEEKDAY(B348)=1,7,WEEKDAY(B348)-1)</f>
        <v>#VALUE!</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t="str" cm="1">
        <f t="array" aca="1" ref="K348" ca="1">IF(LEN(B348)&gt;0,IF(AND(D348&lt;&gt;"X",I348&lt;&gt;"U",I348&lt;&gt;"u",I348&lt;&gt;"K",I348&lt;&gt;"k",OR(I348="F",I348="f",H348&lt;&gt;0,DATEN!$H$8=1),J348&lt;&gt;"f",J348&lt;&gt;"F"),IF(D348="V",H348-INDIRECT("DATEN!D"&amp;9+C348)/2,H348-INDIRECT("DATEN!D"&amp;9+C348)),H348),"")</f>
        <v/>
      </c>
      <c r="L348" s="146" t="str">
        <f>IF(X348&gt;MaxWoZeit,"WoArbZeit&gt;48h!","")</f>
        <v/>
      </c>
      <c r="M348" s="93" t="str">
        <f>IF(V340&gt;V341,V340-V341,"")</f>
        <v/>
      </c>
      <c r="N348" s="93">
        <f>SUM(N338:N347)</f>
        <v>0</v>
      </c>
      <c r="O348" s="93"/>
      <c r="P348" s="93"/>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Jun: </v>
      </c>
      <c r="F350" s="24" cm="1">
        <f t="array" aca="1" ref="F350" ca="1">IF(B4="",SUMPRODUCT(($I$8:$I$348="U")*($D$8:$D$348&lt;&gt;"X")*1),0)</f>
        <v>0</v>
      </c>
      <c r="G350" s="309" t="str">
        <f>CONCATENATE("Saldo ",TEXT(B18,"MMMM"),":")</f>
        <v>Saldo Juni:</v>
      </c>
      <c r="H350" s="310"/>
      <c r="I350" s="311"/>
      <c r="J350" s="164"/>
      <c r="K350" s="29">
        <f ca="1">IF(B4="",SUM(K8:K348),0)</f>
        <v>-6.9125000000000005</v>
      </c>
    </row>
    <row r="351" spans="1:27" ht="18" customHeight="1" x14ac:dyDescent="0.25">
      <c r="A351" s="171"/>
      <c r="B351" s="63"/>
      <c r="C351" s="60"/>
      <c r="D351" s="11"/>
      <c r="E351" s="169" t="s">
        <v>120</v>
      </c>
      <c r="F351" s="25" cm="1">
        <f t="array" aca="1" ref="F351" ca="1">INDIRECT(TEXT(DATE(DATEN!G3,MONTH(B18)-1,1),"MMMM")&amp;"!f351")-F350</f>
        <v>30</v>
      </c>
      <c r="G351" s="58"/>
      <c r="H351" s="137"/>
      <c r="I351" s="138" t="str">
        <f>CONCATENATE("Gekappt ",TEXT(B18,"MMM"),":")</f>
        <v>Gekappt Jun:</v>
      </c>
      <c r="J351" s="138"/>
      <c r="K351" s="104">
        <f>SUM(M8:M348)</f>
        <v>0</v>
      </c>
    </row>
    <row r="352" spans="1:27" ht="18" customHeight="1" x14ac:dyDescent="0.25">
      <c r="A352" s="62"/>
      <c r="B352" s="58"/>
      <c r="C352" s="58"/>
      <c r="E352" s="170" t="str">
        <f>CONCATENATE("Krankt.",IF(MONTH($B$18)&gt;8,". ","age "),TEXT($B$18,"MMMM"),": ")</f>
        <v xml:space="preserve">Krankt.age Juni: </v>
      </c>
      <c r="F352" s="24" cm="1">
        <f t="array" aca="1" ref="F352" ca="1">IF(B4="",SUMPRODUCT(($I$8:$I$348="K")*($D$8:$D$348&lt;&gt;"X")*1),0)</f>
        <v>0</v>
      </c>
      <c r="G352" s="312" t="s">
        <v>99</v>
      </c>
      <c r="H352" s="313"/>
      <c r="I352" s="314"/>
      <c r="J352" s="165"/>
      <c r="K352" s="139" cm="1">
        <f t="array" aca="1" ref="K352" ca="1">INDIRECT(TEXT(DATE(DATEN!G3,MONTH(B18)-1,1),"MMMM")&amp;"!k353")</f>
        <v>-52.831250000000011</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-59.743750000000013</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EzPnGWqdEpRRQBf4bAyfdsuN9+FctBvHuwjCVSRjo1sWKwRvmZmDUKcMOuoq16Lh4ugEwXvJEx2CRiAOXreAyQ==" saltValue="HHtqwJdzy18/oaYAdDVZyg=="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B2:I2"/>
    <mergeCell ref="B3:I3"/>
    <mergeCell ref="B6:B7"/>
    <mergeCell ref="C6:C7"/>
    <mergeCell ref="I6:I7"/>
    <mergeCell ref="D6:D7"/>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2554" priority="1122" stopIfTrue="1">
      <formula>$D5="X"</formula>
    </cfRule>
  </conditionalFormatting>
  <conditionalFormatting sqref="F5">
    <cfRule type="expression" dxfId="2553" priority="1123" stopIfTrue="1">
      <formula>AND(NOT(ISBLANK(#REF!)),ISBLANK(F5))</formula>
    </cfRule>
    <cfRule type="expression" dxfId="2552" priority="1124" stopIfTrue="1">
      <formula>AND(LEN(F5)&gt;0,OR($F5&lt;=#REF!,F5&gt;=1,$F5-#REF!&lt;0.0208333))</formula>
    </cfRule>
  </conditionalFormatting>
  <conditionalFormatting sqref="L8:M17">
    <cfRule type="expression" dxfId="2551" priority="1096" stopIfTrue="1">
      <formula>$D8="X"</formula>
    </cfRule>
  </conditionalFormatting>
  <conditionalFormatting sqref="G18">
    <cfRule type="expression" dxfId="2550" priority="1098" stopIfTrue="1">
      <formula>$D18="X"</formula>
    </cfRule>
  </conditionalFormatting>
  <conditionalFormatting sqref="E18">
    <cfRule type="expression" dxfId="2549" priority="1099" stopIfTrue="1">
      <formula>$D18="X"</formula>
    </cfRule>
  </conditionalFormatting>
  <conditionalFormatting sqref="M18:N18 P18">
    <cfRule type="expression" dxfId="2548" priority="1095" stopIfTrue="1">
      <formula>$D18="X"</formula>
    </cfRule>
  </conditionalFormatting>
  <conditionalFormatting sqref="G8:G17">
    <cfRule type="expression" dxfId="2547" priority="1092" stopIfTrue="1">
      <formula>$D8="X"</formula>
    </cfRule>
  </conditionalFormatting>
  <conditionalFormatting sqref="E29">
    <cfRule type="expression" dxfId="2546" priority="1083" stopIfTrue="1">
      <formula>$D29="X"</formula>
    </cfRule>
  </conditionalFormatting>
  <conditionalFormatting sqref="B29">
    <cfRule type="expression" dxfId="2545" priority="1087" stopIfTrue="1">
      <formula>$D29="X"</formula>
    </cfRule>
  </conditionalFormatting>
  <conditionalFormatting sqref="G29">
    <cfRule type="expression" dxfId="2544" priority="1085" stopIfTrue="1">
      <formula>$D29="X"</formula>
    </cfRule>
  </conditionalFormatting>
  <conditionalFormatting sqref="M29:N29">
    <cfRule type="expression" dxfId="2543" priority="1082" stopIfTrue="1">
      <formula>$D29="X"</formula>
    </cfRule>
  </conditionalFormatting>
  <conditionalFormatting sqref="L19:M28">
    <cfRule type="expression" dxfId="2542" priority="1077" stopIfTrue="1">
      <formula>$D19="X"</formula>
    </cfRule>
  </conditionalFormatting>
  <conditionalFormatting sqref="G19:G28">
    <cfRule type="expression" dxfId="2541" priority="1074" stopIfTrue="1">
      <formula>$D19="X"</formula>
    </cfRule>
  </conditionalFormatting>
  <conditionalFormatting sqref="B84">
    <cfRule type="expression" dxfId="2540" priority="976" stopIfTrue="1">
      <formula>$D84="X"</formula>
    </cfRule>
  </conditionalFormatting>
  <conditionalFormatting sqref="C29">
    <cfRule type="expression" dxfId="2539" priority="1069" stopIfTrue="1">
      <formula>$D29="X"</formula>
    </cfRule>
  </conditionalFormatting>
  <conditionalFormatting sqref="B40">
    <cfRule type="expression" dxfId="2538" priority="1068" stopIfTrue="1">
      <formula>$D40="X"</formula>
    </cfRule>
  </conditionalFormatting>
  <conditionalFormatting sqref="G40">
    <cfRule type="expression" dxfId="2537" priority="1066" stopIfTrue="1">
      <formula>$D40="X"</formula>
    </cfRule>
  </conditionalFormatting>
  <conditionalFormatting sqref="E40">
    <cfRule type="expression" dxfId="2536" priority="1064" stopIfTrue="1">
      <formula>$D40="X"</formula>
    </cfRule>
  </conditionalFormatting>
  <conditionalFormatting sqref="M40:N40">
    <cfRule type="expression" dxfId="2535" priority="1063" stopIfTrue="1">
      <formula>$D40="X"</formula>
    </cfRule>
  </conditionalFormatting>
  <conditionalFormatting sqref="L30:M39">
    <cfRule type="expression" dxfId="2534" priority="1058" stopIfTrue="1">
      <formula>$D30="X"</formula>
    </cfRule>
  </conditionalFormatting>
  <conditionalFormatting sqref="G30:G39">
    <cfRule type="expression" dxfId="2533" priority="1055" stopIfTrue="1">
      <formula>$D30="X"</formula>
    </cfRule>
  </conditionalFormatting>
  <conditionalFormatting sqref="C40">
    <cfRule type="expression" dxfId="2532" priority="1049" stopIfTrue="1">
      <formula>$D40="X"</formula>
    </cfRule>
  </conditionalFormatting>
  <conditionalFormatting sqref="L41:M50">
    <cfRule type="expression" dxfId="2531" priority="1044" stopIfTrue="1">
      <formula>$D41="X"</formula>
    </cfRule>
  </conditionalFormatting>
  <conditionalFormatting sqref="G41:G50">
    <cfRule type="expression" dxfId="2530" priority="1041" stopIfTrue="1">
      <formula>$D41="X"</formula>
    </cfRule>
  </conditionalFormatting>
  <conditionalFormatting sqref="B51">
    <cfRule type="expression" dxfId="2529" priority="1036" stopIfTrue="1">
      <formula>$D51="X"</formula>
    </cfRule>
  </conditionalFormatting>
  <conditionalFormatting sqref="G51">
    <cfRule type="expression" dxfId="2528" priority="1034" stopIfTrue="1">
      <formula>$D51="X"</formula>
    </cfRule>
  </conditionalFormatting>
  <conditionalFormatting sqref="E51">
    <cfRule type="expression" dxfId="2527" priority="1032" stopIfTrue="1">
      <formula>$D51="X"</formula>
    </cfRule>
  </conditionalFormatting>
  <conditionalFormatting sqref="M51:N51">
    <cfRule type="expression" dxfId="2526" priority="1031" stopIfTrue="1">
      <formula>$D51="X"</formula>
    </cfRule>
  </conditionalFormatting>
  <conditionalFormatting sqref="C51">
    <cfRule type="expression" dxfId="2525" priority="1029" stopIfTrue="1">
      <formula>$D51="X"</formula>
    </cfRule>
  </conditionalFormatting>
  <conditionalFormatting sqref="L52:M61">
    <cfRule type="expression" dxfId="2524" priority="1024" stopIfTrue="1">
      <formula>$D52="X"</formula>
    </cfRule>
  </conditionalFormatting>
  <conditionalFormatting sqref="G52:G61">
    <cfRule type="expression" dxfId="2523" priority="1021" stopIfTrue="1">
      <formula>$D52="X"</formula>
    </cfRule>
  </conditionalFormatting>
  <conditionalFormatting sqref="B62">
    <cfRule type="expression" dxfId="2522" priority="1016" stopIfTrue="1">
      <formula>$D62="X"</formula>
    </cfRule>
  </conditionalFormatting>
  <conditionalFormatting sqref="G62">
    <cfRule type="expression" dxfId="2521" priority="1014" stopIfTrue="1">
      <formula>$D62="X"</formula>
    </cfRule>
  </conditionalFormatting>
  <conditionalFormatting sqref="E62">
    <cfRule type="expression" dxfId="2520" priority="1012" stopIfTrue="1">
      <formula>$D62="X"</formula>
    </cfRule>
  </conditionalFormatting>
  <conditionalFormatting sqref="M62:N62">
    <cfRule type="expression" dxfId="2519" priority="1011" stopIfTrue="1">
      <formula>$D62="X"</formula>
    </cfRule>
  </conditionalFormatting>
  <conditionalFormatting sqref="C62">
    <cfRule type="expression" dxfId="2518" priority="1009" stopIfTrue="1">
      <formula>$D62="X"</formula>
    </cfRule>
  </conditionalFormatting>
  <conditionalFormatting sqref="L63:M72">
    <cfRule type="expression" dxfId="2517" priority="1004" stopIfTrue="1">
      <formula>$D63="X"</formula>
    </cfRule>
  </conditionalFormatting>
  <conditionalFormatting sqref="G63:G72">
    <cfRule type="expression" dxfId="2516" priority="1001" stopIfTrue="1">
      <formula>$D63="X"</formula>
    </cfRule>
  </conditionalFormatting>
  <conditionalFormatting sqref="C106">
    <cfRule type="expression" dxfId="2515" priority="915" stopIfTrue="1">
      <formula>$D106="X"</formula>
    </cfRule>
  </conditionalFormatting>
  <conditionalFormatting sqref="B73">
    <cfRule type="expression" dxfId="2514" priority="996" stopIfTrue="1">
      <formula>$D73="X"</formula>
    </cfRule>
  </conditionalFormatting>
  <conditionalFormatting sqref="G73">
    <cfRule type="expression" dxfId="2513" priority="994" stopIfTrue="1">
      <formula>$D73="X"</formula>
    </cfRule>
  </conditionalFormatting>
  <conditionalFormatting sqref="E73">
    <cfRule type="expression" dxfId="2512" priority="992" stopIfTrue="1">
      <formula>$D73="X"</formula>
    </cfRule>
  </conditionalFormatting>
  <conditionalFormatting sqref="M73:N73">
    <cfRule type="expression" dxfId="2511" priority="991" stopIfTrue="1">
      <formula>$D73="X"</formula>
    </cfRule>
  </conditionalFormatting>
  <conditionalFormatting sqref="C73">
    <cfRule type="expression" dxfId="2510" priority="989" stopIfTrue="1">
      <formula>$D73="X"</formula>
    </cfRule>
  </conditionalFormatting>
  <conditionalFormatting sqref="L74:M83">
    <cfRule type="expression" dxfId="2509" priority="984" stopIfTrue="1">
      <formula>$D74="X"</formula>
    </cfRule>
  </conditionalFormatting>
  <conditionalFormatting sqref="G74:G83">
    <cfRule type="expression" dxfId="2508" priority="981" stopIfTrue="1">
      <formula>$D74="X"</formula>
    </cfRule>
  </conditionalFormatting>
  <conditionalFormatting sqref="E117">
    <cfRule type="expression" dxfId="2507" priority="898" stopIfTrue="1">
      <formula>$D117="X"</formula>
    </cfRule>
  </conditionalFormatting>
  <conditionalFormatting sqref="M117:N117">
    <cfRule type="expression" dxfId="2506" priority="897" stopIfTrue="1">
      <formula>$D117="X"</formula>
    </cfRule>
  </conditionalFormatting>
  <conditionalFormatting sqref="G84">
    <cfRule type="expression" dxfId="2505" priority="974" stopIfTrue="1">
      <formula>$D84="X"</formula>
    </cfRule>
  </conditionalFormatting>
  <conditionalFormatting sqref="E84">
    <cfRule type="expression" dxfId="2504" priority="972" stopIfTrue="1">
      <formula>$D84="X"</formula>
    </cfRule>
  </conditionalFormatting>
  <conditionalFormatting sqref="M84:N84">
    <cfRule type="expression" dxfId="2503" priority="971" stopIfTrue="1">
      <formula>$D84="X"</formula>
    </cfRule>
  </conditionalFormatting>
  <conditionalFormatting sqref="C84">
    <cfRule type="expression" dxfId="2502" priority="969" stopIfTrue="1">
      <formula>$D84="X"</formula>
    </cfRule>
  </conditionalFormatting>
  <conditionalFormatting sqref="L85:M94">
    <cfRule type="expression" dxfId="2501" priority="950" stopIfTrue="1">
      <formula>$D85="X"</formula>
    </cfRule>
  </conditionalFormatting>
  <conditionalFormatting sqref="G85:G94">
    <cfRule type="expression" dxfId="2500" priority="947" stopIfTrue="1">
      <formula>$D85="X"</formula>
    </cfRule>
  </conditionalFormatting>
  <conditionalFormatting sqref="G129:G138">
    <cfRule type="expression" dxfId="2499" priority="867" stopIfTrue="1">
      <formula>$D129="X"</formula>
    </cfRule>
  </conditionalFormatting>
  <conditionalFormatting sqref="B95">
    <cfRule type="expression" dxfId="2498" priority="942" stopIfTrue="1">
      <formula>$D95="X"</formula>
    </cfRule>
  </conditionalFormatting>
  <conditionalFormatting sqref="G95">
    <cfRule type="expression" dxfId="2497" priority="940" stopIfTrue="1">
      <formula>$D95="X"</formula>
    </cfRule>
  </conditionalFormatting>
  <conditionalFormatting sqref="E95">
    <cfRule type="expression" dxfId="2496" priority="938" stopIfTrue="1">
      <formula>$D95="X"</formula>
    </cfRule>
  </conditionalFormatting>
  <conditionalFormatting sqref="M95:N95">
    <cfRule type="expression" dxfId="2495" priority="937" stopIfTrue="1">
      <formula>$D95="X"</formula>
    </cfRule>
  </conditionalFormatting>
  <conditionalFormatting sqref="C95">
    <cfRule type="expression" dxfId="2494" priority="935" stopIfTrue="1">
      <formula>$D95="X"</formula>
    </cfRule>
  </conditionalFormatting>
  <conditionalFormatting sqref="L96:M105">
    <cfRule type="expression" dxfId="2493" priority="930" stopIfTrue="1">
      <formula>$D96="X"</formula>
    </cfRule>
  </conditionalFormatting>
  <conditionalFormatting sqref="G96:G105">
    <cfRule type="expression" dxfId="2492" priority="927" stopIfTrue="1">
      <formula>$D96="X"</formula>
    </cfRule>
  </conditionalFormatting>
  <conditionalFormatting sqref="L140:M149">
    <cfRule type="expression" dxfId="2491" priority="850" stopIfTrue="1">
      <formula>$D140="X"</formula>
    </cfRule>
  </conditionalFormatting>
  <conditionalFormatting sqref="B106">
    <cfRule type="expression" dxfId="2490" priority="922" stopIfTrue="1">
      <formula>$D106="X"</formula>
    </cfRule>
  </conditionalFormatting>
  <conditionalFormatting sqref="G106">
    <cfRule type="expression" dxfId="2489" priority="920" stopIfTrue="1">
      <formula>$D106="X"</formula>
    </cfRule>
  </conditionalFormatting>
  <conditionalFormatting sqref="E106">
    <cfRule type="expression" dxfId="2488" priority="918" stopIfTrue="1">
      <formula>$D106="X"</formula>
    </cfRule>
  </conditionalFormatting>
  <conditionalFormatting sqref="M106:N106">
    <cfRule type="expression" dxfId="2487" priority="917" stopIfTrue="1">
      <formula>$D106="X"</formula>
    </cfRule>
  </conditionalFormatting>
  <conditionalFormatting sqref="L107:M116">
    <cfRule type="expression" dxfId="2486" priority="910" stopIfTrue="1">
      <formula>$D107="X"</formula>
    </cfRule>
  </conditionalFormatting>
  <conditionalFormatting sqref="G107:G116">
    <cfRule type="expression" dxfId="2485" priority="907" stopIfTrue="1">
      <formula>$D107="X"</formula>
    </cfRule>
  </conditionalFormatting>
  <conditionalFormatting sqref="B117">
    <cfRule type="expression" dxfId="2484" priority="902" stopIfTrue="1">
      <formula>$D117="X"</formula>
    </cfRule>
  </conditionalFormatting>
  <conditionalFormatting sqref="G117">
    <cfRule type="expression" dxfId="2483" priority="900" stopIfTrue="1">
      <formula>$D117="X"</formula>
    </cfRule>
  </conditionalFormatting>
  <conditionalFormatting sqref="C117">
    <cfRule type="expression" dxfId="2482" priority="895" stopIfTrue="1">
      <formula>$D117="X"</formula>
    </cfRule>
  </conditionalFormatting>
  <conditionalFormatting sqref="L118:M127">
    <cfRule type="expression" dxfId="2481" priority="890" stopIfTrue="1">
      <formula>$D118="X"</formula>
    </cfRule>
  </conditionalFormatting>
  <conditionalFormatting sqref="G118:G127">
    <cfRule type="expression" dxfId="2480" priority="887" stopIfTrue="1">
      <formula>$D118="X"</formula>
    </cfRule>
  </conditionalFormatting>
  <conditionalFormatting sqref="C161">
    <cfRule type="expression" dxfId="2479" priority="815" stopIfTrue="1">
      <formula>$D161="X"</formula>
    </cfRule>
  </conditionalFormatting>
  <conditionalFormatting sqref="B128">
    <cfRule type="expression" dxfId="2478" priority="882" stopIfTrue="1">
      <formula>$D128="X"</formula>
    </cfRule>
  </conditionalFormatting>
  <conditionalFormatting sqref="G128">
    <cfRule type="expression" dxfId="2477" priority="880" stopIfTrue="1">
      <formula>$D128="X"</formula>
    </cfRule>
  </conditionalFormatting>
  <conditionalFormatting sqref="E128">
    <cfRule type="expression" dxfId="2476" priority="878" stopIfTrue="1">
      <formula>$D128="X"</formula>
    </cfRule>
  </conditionalFormatting>
  <conditionalFormatting sqref="M128:N128">
    <cfRule type="expression" dxfId="2475" priority="877" stopIfTrue="1">
      <formula>$D128="X"</formula>
    </cfRule>
  </conditionalFormatting>
  <conditionalFormatting sqref="C128">
    <cfRule type="expression" dxfId="2474" priority="875" stopIfTrue="1">
      <formula>$D128="X"</formula>
    </cfRule>
  </conditionalFormatting>
  <conditionalFormatting sqref="L129:M138">
    <cfRule type="expression" dxfId="2473" priority="870" stopIfTrue="1">
      <formula>$D129="X"</formula>
    </cfRule>
  </conditionalFormatting>
  <conditionalFormatting sqref="E172">
    <cfRule type="expression" dxfId="2472" priority="798" stopIfTrue="1">
      <formula>$D172="X"</formula>
    </cfRule>
  </conditionalFormatting>
  <conditionalFormatting sqref="B139">
    <cfRule type="expression" dxfId="2471" priority="862" stopIfTrue="1">
      <formula>$D139="X"</formula>
    </cfRule>
  </conditionalFormatting>
  <conditionalFormatting sqref="G139">
    <cfRule type="expression" dxfId="2470" priority="860" stopIfTrue="1">
      <formula>$D139="X"</formula>
    </cfRule>
  </conditionalFormatting>
  <conditionalFormatting sqref="E139">
    <cfRule type="expression" dxfId="2469" priority="858" stopIfTrue="1">
      <formula>$D139="X"</formula>
    </cfRule>
  </conditionalFormatting>
  <conditionalFormatting sqref="M139:N139">
    <cfRule type="expression" dxfId="2468" priority="857" stopIfTrue="1">
      <formula>$D139="X"</formula>
    </cfRule>
  </conditionalFormatting>
  <conditionalFormatting sqref="C139">
    <cfRule type="expression" dxfId="2467" priority="855" stopIfTrue="1">
      <formula>$D139="X"</formula>
    </cfRule>
  </conditionalFormatting>
  <conditionalFormatting sqref="G140:G149">
    <cfRule type="expression" dxfId="2466" priority="847" stopIfTrue="1">
      <formula>$D140="X"</formula>
    </cfRule>
  </conditionalFormatting>
  <conditionalFormatting sqref="B183">
    <cfRule type="expression" dxfId="2465" priority="782" stopIfTrue="1">
      <formula>$D183="X"</formula>
    </cfRule>
  </conditionalFormatting>
  <conditionalFormatting sqref="B150">
    <cfRule type="expression" dxfId="2464" priority="842" stopIfTrue="1">
      <formula>$D150="X"</formula>
    </cfRule>
  </conditionalFormatting>
  <conditionalFormatting sqref="G150">
    <cfRule type="expression" dxfId="2463" priority="840" stopIfTrue="1">
      <formula>$D150="X"</formula>
    </cfRule>
  </conditionalFormatting>
  <conditionalFormatting sqref="E150">
    <cfRule type="expression" dxfId="2462" priority="838" stopIfTrue="1">
      <formula>$D150="X"</formula>
    </cfRule>
  </conditionalFormatting>
  <conditionalFormatting sqref="M150:N150">
    <cfRule type="expression" dxfId="2461" priority="837" stopIfTrue="1">
      <formula>$D150="X"</formula>
    </cfRule>
  </conditionalFormatting>
  <conditionalFormatting sqref="C150">
    <cfRule type="expression" dxfId="2460" priority="835" stopIfTrue="1">
      <formula>$D150="X"</formula>
    </cfRule>
  </conditionalFormatting>
  <conditionalFormatting sqref="L151:M160">
    <cfRule type="expression" dxfId="2459" priority="830" stopIfTrue="1">
      <formula>$D151="X"</formula>
    </cfRule>
  </conditionalFormatting>
  <conditionalFormatting sqref="G151:G160">
    <cfRule type="expression" dxfId="2458" priority="827" stopIfTrue="1">
      <formula>$D151="X"</formula>
    </cfRule>
  </conditionalFormatting>
  <conditionalFormatting sqref="B161">
    <cfRule type="expression" dxfId="2457" priority="822" stopIfTrue="1">
      <formula>$D161="X"</formula>
    </cfRule>
  </conditionalFormatting>
  <conditionalFormatting sqref="G161">
    <cfRule type="expression" dxfId="2456" priority="820" stopIfTrue="1">
      <formula>$D161="X"</formula>
    </cfRule>
  </conditionalFormatting>
  <conditionalFormatting sqref="E161">
    <cfRule type="expression" dxfId="2455" priority="818" stopIfTrue="1">
      <formula>$D161="X"</formula>
    </cfRule>
  </conditionalFormatting>
  <conditionalFormatting sqref="M161:N161">
    <cfRule type="expression" dxfId="2454" priority="817" stopIfTrue="1">
      <formula>$D161="X"</formula>
    </cfRule>
  </conditionalFormatting>
  <conditionalFormatting sqref="L162:M171">
    <cfRule type="expression" dxfId="2453" priority="810" stopIfTrue="1">
      <formula>$D162="X"</formula>
    </cfRule>
  </conditionalFormatting>
  <conditionalFormatting sqref="G162:G171">
    <cfRule type="expression" dxfId="2452" priority="807" stopIfTrue="1">
      <formula>$D162="X"</formula>
    </cfRule>
  </conditionalFormatting>
  <conditionalFormatting sqref="G195:G204">
    <cfRule type="expression" dxfId="2451" priority="747" stopIfTrue="1">
      <formula>$D195="X"</formula>
    </cfRule>
  </conditionalFormatting>
  <conditionalFormatting sqref="B172">
    <cfRule type="expression" dxfId="2450" priority="802" stopIfTrue="1">
      <formula>$D172="X"</formula>
    </cfRule>
  </conditionalFormatting>
  <conditionalFormatting sqref="G172">
    <cfRule type="expression" dxfId="2449" priority="800" stopIfTrue="1">
      <formula>$D172="X"</formula>
    </cfRule>
  </conditionalFormatting>
  <conditionalFormatting sqref="M172:N172">
    <cfRule type="expression" dxfId="2448" priority="797" stopIfTrue="1">
      <formula>$D172="X"</formula>
    </cfRule>
  </conditionalFormatting>
  <conditionalFormatting sqref="C172">
    <cfRule type="expression" dxfId="2447" priority="795" stopIfTrue="1">
      <formula>$D172="X"</formula>
    </cfRule>
  </conditionalFormatting>
  <conditionalFormatting sqref="L173:M182">
    <cfRule type="expression" dxfId="2446" priority="790" stopIfTrue="1">
      <formula>$D173="X"</formula>
    </cfRule>
  </conditionalFormatting>
  <conditionalFormatting sqref="G173:G182">
    <cfRule type="expression" dxfId="2445" priority="787" stopIfTrue="1">
      <formula>$D173="X"</formula>
    </cfRule>
  </conditionalFormatting>
  <conditionalFormatting sqref="L206:M215">
    <cfRule type="expression" dxfId="2444" priority="730" stopIfTrue="1">
      <formula>$D206="X"</formula>
    </cfRule>
  </conditionalFormatting>
  <conditionalFormatting sqref="G183">
    <cfRule type="expression" dxfId="2443" priority="780" stopIfTrue="1">
      <formula>$D183="X"</formula>
    </cfRule>
  </conditionalFormatting>
  <conditionalFormatting sqref="E183">
    <cfRule type="expression" dxfId="2442" priority="778" stopIfTrue="1">
      <formula>$D183="X"</formula>
    </cfRule>
  </conditionalFormatting>
  <conditionalFormatting sqref="M183:N183">
    <cfRule type="expression" dxfId="2441" priority="777" stopIfTrue="1">
      <formula>$D183="X"</formula>
    </cfRule>
  </conditionalFormatting>
  <conditionalFormatting sqref="C183">
    <cfRule type="expression" dxfId="2440" priority="775" stopIfTrue="1">
      <formula>$D183="X"</formula>
    </cfRule>
  </conditionalFormatting>
  <conditionalFormatting sqref="L184:M193">
    <cfRule type="expression" dxfId="2439" priority="770" stopIfTrue="1">
      <formula>$D184="X"</formula>
    </cfRule>
  </conditionalFormatting>
  <conditionalFormatting sqref="G184:G193">
    <cfRule type="expression" dxfId="2438" priority="767" stopIfTrue="1">
      <formula>$D184="X"</formula>
    </cfRule>
  </conditionalFormatting>
  <conditionalFormatting sqref="B194">
    <cfRule type="expression" dxfId="2437" priority="762" stopIfTrue="1">
      <formula>$D194="X"</formula>
    </cfRule>
  </conditionalFormatting>
  <conditionalFormatting sqref="G194">
    <cfRule type="expression" dxfId="2436" priority="760" stopIfTrue="1">
      <formula>$D194="X"</formula>
    </cfRule>
  </conditionalFormatting>
  <conditionalFormatting sqref="E194">
    <cfRule type="expression" dxfId="2435" priority="758" stopIfTrue="1">
      <formula>$D194="X"</formula>
    </cfRule>
  </conditionalFormatting>
  <conditionalFormatting sqref="M194:N194">
    <cfRule type="expression" dxfId="2434" priority="757" stopIfTrue="1">
      <formula>$D194="X"</formula>
    </cfRule>
  </conditionalFormatting>
  <conditionalFormatting sqref="C194">
    <cfRule type="expression" dxfId="2433" priority="755" stopIfTrue="1">
      <formula>$D194="X"</formula>
    </cfRule>
  </conditionalFormatting>
  <conditionalFormatting sqref="L195:M204">
    <cfRule type="expression" dxfId="2432" priority="750" stopIfTrue="1">
      <formula>$D195="X"</formula>
    </cfRule>
  </conditionalFormatting>
  <conditionalFormatting sqref="M227:N227">
    <cfRule type="expression" dxfId="2431" priority="697" stopIfTrue="1">
      <formula>$D227="X"</formula>
    </cfRule>
  </conditionalFormatting>
  <conditionalFormatting sqref="B205">
    <cfRule type="expression" dxfId="2430" priority="742" stopIfTrue="1">
      <formula>$D205="X"</formula>
    </cfRule>
  </conditionalFormatting>
  <conditionalFormatting sqref="G205">
    <cfRule type="expression" dxfId="2429" priority="740" stopIfTrue="1">
      <formula>$D205="X"</formula>
    </cfRule>
  </conditionalFormatting>
  <conditionalFormatting sqref="E205">
    <cfRule type="expression" dxfId="2428" priority="738" stopIfTrue="1">
      <formula>$D205="X"</formula>
    </cfRule>
  </conditionalFormatting>
  <conditionalFormatting sqref="M205:N205">
    <cfRule type="expression" dxfId="2427" priority="737" stopIfTrue="1">
      <formula>$D205="X"</formula>
    </cfRule>
  </conditionalFormatting>
  <conditionalFormatting sqref="C205">
    <cfRule type="expression" dxfId="2426" priority="735" stopIfTrue="1">
      <formula>$D205="X"</formula>
    </cfRule>
  </conditionalFormatting>
  <conditionalFormatting sqref="G206:G215">
    <cfRule type="expression" dxfId="2425" priority="727" stopIfTrue="1">
      <formula>$D206="X"</formula>
    </cfRule>
  </conditionalFormatting>
  <conditionalFormatting sqref="G238">
    <cfRule type="expression" dxfId="2424" priority="680" stopIfTrue="1">
      <formula>$D238="X"</formula>
    </cfRule>
  </conditionalFormatting>
  <conditionalFormatting sqref="B216">
    <cfRule type="expression" dxfId="2423" priority="722" stopIfTrue="1">
      <formula>$D216="X"</formula>
    </cfRule>
  </conditionalFormatting>
  <conditionalFormatting sqref="G216">
    <cfRule type="expression" dxfId="2422" priority="720" stopIfTrue="1">
      <formula>$D216="X"</formula>
    </cfRule>
  </conditionalFormatting>
  <conditionalFormatting sqref="E216">
    <cfRule type="expression" dxfId="2421" priority="718" stopIfTrue="1">
      <formula>$D216="X"</formula>
    </cfRule>
  </conditionalFormatting>
  <conditionalFormatting sqref="M216:N216">
    <cfRule type="expression" dxfId="2420" priority="717" stopIfTrue="1">
      <formula>$D216="X"</formula>
    </cfRule>
  </conditionalFormatting>
  <conditionalFormatting sqref="C216">
    <cfRule type="expression" dxfId="2419" priority="715" stopIfTrue="1">
      <formula>$D216="X"</formula>
    </cfRule>
  </conditionalFormatting>
  <conditionalFormatting sqref="L217:M226">
    <cfRule type="expression" dxfId="2418" priority="710" stopIfTrue="1">
      <formula>$D217="X"</formula>
    </cfRule>
  </conditionalFormatting>
  <conditionalFormatting sqref="G217:G226">
    <cfRule type="expression" dxfId="2417" priority="707" stopIfTrue="1">
      <formula>$D217="X"</formula>
    </cfRule>
  </conditionalFormatting>
  <conditionalFormatting sqref="B249">
    <cfRule type="expression" dxfId="2416" priority="662" stopIfTrue="1">
      <formula>$D249="X"</formula>
    </cfRule>
  </conditionalFormatting>
  <conditionalFormatting sqref="B227">
    <cfRule type="expression" dxfId="2415" priority="702" stopIfTrue="1">
      <formula>$D227="X"</formula>
    </cfRule>
  </conditionalFormatting>
  <conditionalFormatting sqref="G227">
    <cfRule type="expression" dxfId="2414" priority="700" stopIfTrue="1">
      <formula>$D227="X"</formula>
    </cfRule>
  </conditionalFormatting>
  <conditionalFormatting sqref="E227">
    <cfRule type="expression" dxfId="2413" priority="698" stopIfTrue="1">
      <formula>$D227="X"</formula>
    </cfRule>
  </conditionalFormatting>
  <conditionalFormatting sqref="C227">
    <cfRule type="expression" dxfId="2412" priority="695" stopIfTrue="1">
      <formula>$D227="X"</formula>
    </cfRule>
  </conditionalFormatting>
  <conditionalFormatting sqref="L228:M237">
    <cfRule type="expression" dxfId="2411" priority="690" stopIfTrue="1">
      <formula>$D228="X"</formula>
    </cfRule>
  </conditionalFormatting>
  <conditionalFormatting sqref="G228:G237">
    <cfRule type="expression" dxfId="2410" priority="687" stopIfTrue="1">
      <formula>$D228="X"</formula>
    </cfRule>
  </conditionalFormatting>
  <conditionalFormatting sqref="B238">
    <cfRule type="expression" dxfId="2409" priority="682" stopIfTrue="1">
      <formula>$D238="X"</formula>
    </cfRule>
  </conditionalFormatting>
  <conditionalFormatting sqref="E238">
    <cfRule type="expression" dxfId="2408" priority="678" stopIfTrue="1">
      <formula>$D238="X"</formula>
    </cfRule>
  </conditionalFormatting>
  <conditionalFormatting sqref="M238:N238">
    <cfRule type="expression" dxfId="2407" priority="677" stopIfTrue="1">
      <formula>$D238="X"</formula>
    </cfRule>
  </conditionalFormatting>
  <conditionalFormatting sqref="C238">
    <cfRule type="expression" dxfId="2406" priority="675" stopIfTrue="1">
      <formula>$D238="X"</formula>
    </cfRule>
  </conditionalFormatting>
  <conditionalFormatting sqref="L239:M248">
    <cfRule type="expression" dxfId="2405" priority="670" stopIfTrue="1">
      <formula>$D239="X"</formula>
    </cfRule>
  </conditionalFormatting>
  <conditionalFormatting sqref="G239:G248">
    <cfRule type="expression" dxfId="2404" priority="667" stopIfTrue="1">
      <formula>$D239="X"</formula>
    </cfRule>
  </conditionalFormatting>
  <conditionalFormatting sqref="G249">
    <cfRule type="expression" dxfId="2403" priority="660" stopIfTrue="1">
      <formula>$D249="X"</formula>
    </cfRule>
  </conditionalFormatting>
  <conditionalFormatting sqref="E249">
    <cfRule type="expression" dxfId="2402" priority="658" stopIfTrue="1">
      <formula>$D249="X"</formula>
    </cfRule>
  </conditionalFormatting>
  <conditionalFormatting sqref="M249:N249">
    <cfRule type="expression" dxfId="2401" priority="657" stopIfTrue="1">
      <formula>$D249="X"</formula>
    </cfRule>
  </conditionalFormatting>
  <conditionalFormatting sqref="C249">
    <cfRule type="expression" dxfId="2400" priority="655" stopIfTrue="1">
      <formula>$D249="X"</formula>
    </cfRule>
  </conditionalFormatting>
  <conditionalFormatting sqref="L250:M259">
    <cfRule type="expression" dxfId="2399" priority="650" stopIfTrue="1">
      <formula>$D250="X"</formula>
    </cfRule>
  </conditionalFormatting>
  <conditionalFormatting sqref="G250:G259">
    <cfRule type="expression" dxfId="2398" priority="647" stopIfTrue="1">
      <formula>$D250="X"</formula>
    </cfRule>
  </conditionalFormatting>
  <conditionalFormatting sqref="B260">
    <cfRule type="expression" dxfId="2397" priority="642" stopIfTrue="1">
      <formula>$D260="X"</formula>
    </cfRule>
  </conditionalFormatting>
  <conditionalFormatting sqref="G260">
    <cfRule type="expression" dxfId="2396" priority="640" stopIfTrue="1">
      <formula>$D260="X"</formula>
    </cfRule>
  </conditionalFormatting>
  <conditionalFormatting sqref="E260">
    <cfRule type="expression" dxfId="2395" priority="638" stopIfTrue="1">
      <formula>$D260="X"</formula>
    </cfRule>
  </conditionalFormatting>
  <conditionalFormatting sqref="M260:N260">
    <cfRule type="expression" dxfId="2394" priority="637" stopIfTrue="1">
      <formula>$D260="X"</formula>
    </cfRule>
  </conditionalFormatting>
  <conditionalFormatting sqref="C260">
    <cfRule type="expression" dxfId="2393" priority="635" stopIfTrue="1">
      <formula>$D260="X"</formula>
    </cfRule>
  </conditionalFormatting>
  <conditionalFormatting sqref="L261:M270">
    <cfRule type="expression" dxfId="2392" priority="630" stopIfTrue="1">
      <formula>$D261="X"</formula>
    </cfRule>
  </conditionalFormatting>
  <conditionalFormatting sqref="G261:G270">
    <cfRule type="expression" dxfId="2391" priority="627" stopIfTrue="1">
      <formula>$D261="X"</formula>
    </cfRule>
  </conditionalFormatting>
  <conditionalFormatting sqref="C282">
    <cfRule type="expression" dxfId="2390" priority="595" stopIfTrue="1">
      <formula>$D282="X"</formula>
    </cfRule>
  </conditionalFormatting>
  <conditionalFormatting sqref="B271">
    <cfRule type="expression" dxfId="2389" priority="622" stopIfTrue="1">
      <formula>$D271="X"</formula>
    </cfRule>
  </conditionalFormatting>
  <conditionalFormatting sqref="G271">
    <cfRule type="expression" dxfId="2388" priority="620" stopIfTrue="1">
      <formula>$D271="X"</formula>
    </cfRule>
  </conditionalFormatting>
  <conditionalFormatting sqref="E271">
    <cfRule type="expression" dxfId="2387" priority="618" stopIfTrue="1">
      <formula>$D271="X"</formula>
    </cfRule>
  </conditionalFormatting>
  <conditionalFormatting sqref="M271:N271">
    <cfRule type="expression" dxfId="2386" priority="617" stopIfTrue="1">
      <formula>$D271="X"</formula>
    </cfRule>
  </conditionalFormatting>
  <conditionalFormatting sqref="C271">
    <cfRule type="expression" dxfId="2385" priority="615" stopIfTrue="1">
      <formula>$D271="X"</formula>
    </cfRule>
  </conditionalFormatting>
  <conditionalFormatting sqref="L272:M281">
    <cfRule type="expression" dxfId="2384" priority="610" stopIfTrue="1">
      <formula>$D272="X"</formula>
    </cfRule>
  </conditionalFormatting>
  <conditionalFormatting sqref="G272:G281">
    <cfRule type="expression" dxfId="2383" priority="607" stopIfTrue="1">
      <formula>$D272="X"</formula>
    </cfRule>
  </conditionalFormatting>
  <conditionalFormatting sqref="E293">
    <cfRule type="expression" dxfId="2382" priority="578" stopIfTrue="1">
      <formula>$D293="X"</formula>
    </cfRule>
  </conditionalFormatting>
  <conditionalFormatting sqref="M293:N293">
    <cfRule type="expression" dxfId="2381" priority="577" stopIfTrue="1">
      <formula>$D293="X"</formula>
    </cfRule>
  </conditionalFormatting>
  <conditionalFormatting sqref="B282">
    <cfRule type="expression" dxfId="2380" priority="602" stopIfTrue="1">
      <formula>$D282="X"</formula>
    </cfRule>
  </conditionalFormatting>
  <conditionalFormatting sqref="G282">
    <cfRule type="expression" dxfId="2379" priority="600" stopIfTrue="1">
      <formula>$D282="X"</formula>
    </cfRule>
  </conditionalFormatting>
  <conditionalFormatting sqref="E282">
    <cfRule type="expression" dxfId="2378" priority="598" stopIfTrue="1">
      <formula>$D282="X"</formula>
    </cfRule>
  </conditionalFormatting>
  <conditionalFormatting sqref="M282:N282">
    <cfRule type="expression" dxfId="2377" priority="597" stopIfTrue="1">
      <formula>$D282="X"</formula>
    </cfRule>
  </conditionalFormatting>
  <conditionalFormatting sqref="L283:M292">
    <cfRule type="expression" dxfId="2376" priority="590" stopIfTrue="1">
      <formula>$D283="X"</formula>
    </cfRule>
  </conditionalFormatting>
  <conditionalFormatting sqref="G283:G292">
    <cfRule type="expression" dxfId="2375" priority="587" stopIfTrue="1">
      <formula>$D283="X"</formula>
    </cfRule>
  </conditionalFormatting>
  <conditionalFormatting sqref="G304">
    <cfRule type="expression" dxfId="2374" priority="560" stopIfTrue="1">
      <formula>$D304="X"</formula>
    </cfRule>
  </conditionalFormatting>
  <conditionalFormatting sqref="B293">
    <cfRule type="expression" dxfId="2373" priority="582" stopIfTrue="1">
      <formula>$D293="X"</formula>
    </cfRule>
  </conditionalFormatting>
  <conditionalFormatting sqref="G293">
    <cfRule type="expression" dxfId="2372" priority="580" stopIfTrue="1">
      <formula>$D293="X"</formula>
    </cfRule>
  </conditionalFormatting>
  <conditionalFormatting sqref="C293">
    <cfRule type="expression" dxfId="2371" priority="575" stopIfTrue="1">
      <formula>$D293="X"</formula>
    </cfRule>
  </conditionalFormatting>
  <conditionalFormatting sqref="L294:M303">
    <cfRule type="expression" dxfId="2370" priority="570" stopIfTrue="1">
      <formula>$D294="X"</formula>
    </cfRule>
  </conditionalFormatting>
  <conditionalFormatting sqref="G294:G303">
    <cfRule type="expression" dxfId="2369" priority="567" stopIfTrue="1">
      <formula>$D294="X"</formula>
    </cfRule>
  </conditionalFormatting>
  <conditionalFormatting sqref="B304">
    <cfRule type="expression" dxfId="2368" priority="562" stopIfTrue="1">
      <formula>$D304="X"</formula>
    </cfRule>
  </conditionalFormatting>
  <conditionalFormatting sqref="E304">
    <cfRule type="expression" dxfId="2367" priority="558" stopIfTrue="1">
      <formula>$D304="X"</formula>
    </cfRule>
  </conditionalFormatting>
  <conditionalFormatting sqref="M304:N304">
    <cfRule type="expression" dxfId="2366" priority="557" stopIfTrue="1">
      <formula>$D304="X"</formula>
    </cfRule>
  </conditionalFormatting>
  <conditionalFormatting sqref="C304">
    <cfRule type="expression" dxfId="2365" priority="555" stopIfTrue="1">
      <formula>$D304="X"</formula>
    </cfRule>
  </conditionalFormatting>
  <conditionalFormatting sqref="L305:M314">
    <cfRule type="expression" dxfId="2364" priority="550" stopIfTrue="1">
      <formula>$D305="X"</formula>
    </cfRule>
  </conditionalFormatting>
  <conditionalFormatting sqref="G305:G314">
    <cfRule type="expression" dxfId="2363" priority="547" stopIfTrue="1">
      <formula>$D305="X"</formula>
    </cfRule>
  </conditionalFormatting>
  <conditionalFormatting sqref="B315">
    <cfRule type="expression" dxfId="2362" priority="542" stopIfTrue="1">
      <formula>$D315="X"</formula>
    </cfRule>
  </conditionalFormatting>
  <conditionalFormatting sqref="G315">
    <cfRule type="expression" dxfId="2361" priority="540" stopIfTrue="1">
      <formula>$D315="X"</formula>
    </cfRule>
  </conditionalFormatting>
  <conditionalFormatting sqref="E315">
    <cfRule type="expression" dxfId="2360" priority="538" stopIfTrue="1">
      <formula>$D315="X"</formula>
    </cfRule>
  </conditionalFormatting>
  <conditionalFormatting sqref="M315:N315">
    <cfRule type="expression" dxfId="2359" priority="537" stopIfTrue="1">
      <formula>$D315="X"</formula>
    </cfRule>
  </conditionalFormatting>
  <conditionalFormatting sqref="C315">
    <cfRule type="expression" dxfId="2358" priority="536" stopIfTrue="1">
      <formula>$D315="X"</formula>
    </cfRule>
  </conditionalFormatting>
  <conditionalFormatting sqref="L316:M325">
    <cfRule type="expression" dxfId="2357" priority="531" stopIfTrue="1">
      <formula>$D316="X"</formula>
    </cfRule>
  </conditionalFormatting>
  <conditionalFormatting sqref="G316:G325">
    <cfRule type="expression" dxfId="2356" priority="528" stopIfTrue="1">
      <formula>$D316="X"</formula>
    </cfRule>
  </conditionalFormatting>
  <conditionalFormatting sqref="B326">
    <cfRule type="expression" dxfId="2355" priority="523" stopIfTrue="1">
      <formula>$D326="X"</formula>
    </cfRule>
  </conditionalFormatting>
  <conditionalFormatting sqref="G326">
    <cfRule type="expression" dxfId="2354" priority="521" stopIfTrue="1">
      <formula>$D326="X"</formula>
    </cfRule>
  </conditionalFormatting>
  <conditionalFormatting sqref="E326">
    <cfRule type="expression" dxfId="2353" priority="519" stopIfTrue="1">
      <formula>$D326="X"</formula>
    </cfRule>
  </conditionalFormatting>
  <conditionalFormatting sqref="M326:N326">
    <cfRule type="expression" dxfId="2352" priority="518" stopIfTrue="1">
      <formula>$D326="X"</formula>
    </cfRule>
  </conditionalFormatting>
  <conditionalFormatting sqref="C326">
    <cfRule type="expression" dxfId="2351" priority="517" stopIfTrue="1">
      <formula>$D326="X"</formula>
    </cfRule>
  </conditionalFormatting>
  <conditionalFormatting sqref="L327:M336">
    <cfRule type="expression" dxfId="2350" priority="512" stopIfTrue="1">
      <formula>$D327="X"</formula>
    </cfRule>
  </conditionalFormatting>
  <conditionalFormatting sqref="G327:G336">
    <cfRule type="expression" dxfId="2349" priority="509" stopIfTrue="1">
      <formula>$D327="X"</formula>
    </cfRule>
  </conditionalFormatting>
  <conditionalFormatting sqref="G337">
    <cfRule type="expression" dxfId="2348" priority="502" stopIfTrue="1">
      <formula>$D337="X"</formula>
    </cfRule>
  </conditionalFormatting>
  <conditionalFormatting sqref="E337">
    <cfRule type="expression" dxfId="2347" priority="500" stopIfTrue="1">
      <formula>$D337="X"</formula>
    </cfRule>
  </conditionalFormatting>
  <conditionalFormatting sqref="M337:N337">
    <cfRule type="expression" dxfId="2346" priority="499" stopIfTrue="1">
      <formula>$D337="X"</formula>
    </cfRule>
  </conditionalFormatting>
  <conditionalFormatting sqref="C337">
    <cfRule type="expression" dxfId="2345" priority="498" stopIfTrue="1">
      <formula>$D337="X"</formula>
    </cfRule>
  </conditionalFormatting>
  <conditionalFormatting sqref="L338:M347">
    <cfRule type="expression" dxfId="2344" priority="493" stopIfTrue="1">
      <formula>$D338="X"</formula>
    </cfRule>
  </conditionalFormatting>
  <conditionalFormatting sqref="G338:G347">
    <cfRule type="expression" dxfId="2343" priority="490" stopIfTrue="1">
      <formula>$D338="X"</formula>
    </cfRule>
  </conditionalFormatting>
  <conditionalFormatting sqref="C348">
    <cfRule type="expression" dxfId="2342" priority="479" stopIfTrue="1">
      <formula>$D348="X"</formula>
    </cfRule>
  </conditionalFormatting>
  <conditionalFormatting sqref="N19:P19">
    <cfRule type="expression" dxfId="2341" priority="478" stopIfTrue="1">
      <formula>$D19="X"</formula>
    </cfRule>
  </conditionalFormatting>
  <conditionalFormatting sqref="G348">
    <cfRule type="expression" dxfId="2340" priority="483" stopIfTrue="1">
      <formula>$D348="X"</formula>
    </cfRule>
  </conditionalFormatting>
  <conditionalFormatting sqref="E348">
    <cfRule type="expression" dxfId="2339" priority="481" stopIfTrue="1">
      <formula>$D348="X"</formula>
    </cfRule>
  </conditionalFormatting>
  <conditionalFormatting sqref="M348:N348">
    <cfRule type="expression" dxfId="2338" priority="480" stopIfTrue="1">
      <formula>$D348="X"</formula>
    </cfRule>
  </conditionalFormatting>
  <conditionalFormatting sqref="N20:P20">
    <cfRule type="expression" dxfId="2337" priority="477" stopIfTrue="1">
      <formula>$D20="X"</formula>
    </cfRule>
  </conditionalFormatting>
  <conditionalFormatting sqref="N21:P28">
    <cfRule type="expression" dxfId="2336" priority="476" stopIfTrue="1">
      <formula>$D21="X"</formula>
    </cfRule>
  </conditionalFormatting>
  <conditionalFormatting sqref="N30:P30">
    <cfRule type="expression" dxfId="2335" priority="475" stopIfTrue="1">
      <formula>$D30="X"</formula>
    </cfRule>
  </conditionalFormatting>
  <conditionalFormatting sqref="N31:P31">
    <cfRule type="expression" dxfId="2334" priority="474" stopIfTrue="1">
      <formula>$D31="X"</formula>
    </cfRule>
  </conditionalFormatting>
  <conditionalFormatting sqref="N32:P39">
    <cfRule type="expression" dxfId="2333" priority="473" stopIfTrue="1">
      <formula>$D32="X"</formula>
    </cfRule>
  </conditionalFormatting>
  <conditionalFormatting sqref="N41:P41">
    <cfRule type="expression" dxfId="2332" priority="472" stopIfTrue="1">
      <formula>$D41="X"</formula>
    </cfRule>
  </conditionalFormatting>
  <conditionalFormatting sqref="N42:P42">
    <cfRule type="expression" dxfId="2331" priority="471" stopIfTrue="1">
      <formula>$D42="X"</formula>
    </cfRule>
  </conditionalFormatting>
  <conditionalFormatting sqref="N43:P50">
    <cfRule type="expression" dxfId="2330" priority="470" stopIfTrue="1">
      <formula>$D43="X"</formula>
    </cfRule>
  </conditionalFormatting>
  <conditionalFormatting sqref="N52:P52">
    <cfRule type="expression" dxfId="2329" priority="469" stopIfTrue="1">
      <formula>$D52="X"</formula>
    </cfRule>
  </conditionalFormatting>
  <conditionalFormatting sqref="N53:P53">
    <cfRule type="expression" dxfId="2328" priority="468" stopIfTrue="1">
      <formula>$D53="X"</formula>
    </cfRule>
  </conditionalFormatting>
  <conditionalFormatting sqref="N54:P61">
    <cfRule type="expression" dxfId="2327" priority="467" stopIfTrue="1">
      <formula>$D54="X"</formula>
    </cfRule>
  </conditionalFormatting>
  <conditionalFormatting sqref="N63:P63">
    <cfRule type="expression" dxfId="2326" priority="466" stopIfTrue="1">
      <formula>$D63="X"</formula>
    </cfRule>
  </conditionalFormatting>
  <conditionalFormatting sqref="N64:P64">
    <cfRule type="expression" dxfId="2325" priority="465" stopIfTrue="1">
      <formula>$D64="X"</formula>
    </cfRule>
  </conditionalFormatting>
  <conditionalFormatting sqref="N65:P72">
    <cfRule type="expression" dxfId="2324" priority="464" stopIfTrue="1">
      <formula>$D65="X"</formula>
    </cfRule>
  </conditionalFormatting>
  <conditionalFormatting sqref="N74:P74">
    <cfRule type="expression" dxfId="2323" priority="463" stopIfTrue="1">
      <formula>$D74="X"</formula>
    </cfRule>
  </conditionalFormatting>
  <conditionalFormatting sqref="N75:P75">
    <cfRule type="expression" dxfId="2322" priority="462" stopIfTrue="1">
      <formula>$D75="X"</formula>
    </cfRule>
  </conditionalFormatting>
  <conditionalFormatting sqref="N76:P83">
    <cfRule type="expression" dxfId="2321" priority="461" stopIfTrue="1">
      <formula>$D76="X"</formula>
    </cfRule>
  </conditionalFormatting>
  <conditionalFormatting sqref="N85:P85">
    <cfRule type="expression" dxfId="2320" priority="460" stopIfTrue="1">
      <formula>$D85="X"</formula>
    </cfRule>
  </conditionalFormatting>
  <conditionalFormatting sqref="N86:P86">
    <cfRule type="expression" dxfId="2319" priority="459" stopIfTrue="1">
      <formula>$D86="X"</formula>
    </cfRule>
  </conditionalFormatting>
  <conditionalFormatting sqref="N87:P94">
    <cfRule type="expression" dxfId="2318" priority="458" stopIfTrue="1">
      <formula>$D87="X"</formula>
    </cfRule>
  </conditionalFormatting>
  <conditionalFormatting sqref="N96:P96">
    <cfRule type="expression" dxfId="2317" priority="457" stopIfTrue="1">
      <formula>$D96="X"</formula>
    </cfRule>
  </conditionalFormatting>
  <conditionalFormatting sqref="N97:P97">
    <cfRule type="expression" dxfId="2316" priority="456" stopIfTrue="1">
      <formula>$D97="X"</formula>
    </cfRule>
  </conditionalFormatting>
  <conditionalFormatting sqref="N98:P105">
    <cfRule type="expression" dxfId="2315" priority="455" stopIfTrue="1">
      <formula>$D98="X"</formula>
    </cfRule>
  </conditionalFormatting>
  <conditionalFormatting sqref="N107:P107">
    <cfRule type="expression" dxfId="2314" priority="454" stopIfTrue="1">
      <formula>$D107="X"</formula>
    </cfRule>
  </conditionalFormatting>
  <conditionalFormatting sqref="N108:P108">
    <cfRule type="expression" dxfId="2313" priority="453" stopIfTrue="1">
      <formula>$D108="X"</formula>
    </cfRule>
  </conditionalFormatting>
  <conditionalFormatting sqref="N109:P116">
    <cfRule type="expression" dxfId="2312" priority="452" stopIfTrue="1">
      <formula>$D109="X"</formula>
    </cfRule>
  </conditionalFormatting>
  <conditionalFormatting sqref="N118:P118">
    <cfRule type="expression" dxfId="2311" priority="451" stopIfTrue="1">
      <formula>$D118="X"</formula>
    </cfRule>
  </conditionalFormatting>
  <conditionalFormatting sqref="N119:P119">
    <cfRule type="expression" dxfId="2310" priority="450" stopIfTrue="1">
      <formula>$D119="X"</formula>
    </cfRule>
  </conditionalFormatting>
  <conditionalFormatting sqref="N120:P127">
    <cfRule type="expression" dxfId="2309" priority="449" stopIfTrue="1">
      <formula>$D120="X"</formula>
    </cfRule>
  </conditionalFormatting>
  <conditionalFormatting sqref="N129:P129">
    <cfRule type="expression" dxfId="2308" priority="448" stopIfTrue="1">
      <formula>$D129="X"</formula>
    </cfRule>
  </conditionalFormatting>
  <conditionalFormatting sqref="N130:P130">
    <cfRule type="expression" dxfId="2307" priority="447" stopIfTrue="1">
      <formula>$D130="X"</formula>
    </cfRule>
  </conditionalFormatting>
  <conditionalFormatting sqref="N131:P138">
    <cfRule type="expression" dxfId="2306" priority="446" stopIfTrue="1">
      <formula>$D131="X"</formula>
    </cfRule>
  </conditionalFormatting>
  <conditionalFormatting sqref="N140:P140">
    <cfRule type="expression" dxfId="2305" priority="445" stopIfTrue="1">
      <formula>$D140="X"</formula>
    </cfRule>
  </conditionalFormatting>
  <conditionalFormatting sqref="N141:P141">
    <cfRule type="expression" dxfId="2304" priority="444" stopIfTrue="1">
      <formula>$D141="X"</formula>
    </cfRule>
  </conditionalFormatting>
  <conditionalFormatting sqref="N142:P149">
    <cfRule type="expression" dxfId="2303" priority="443" stopIfTrue="1">
      <formula>$D142="X"</formula>
    </cfRule>
  </conditionalFormatting>
  <conditionalFormatting sqref="N151:P151">
    <cfRule type="expression" dxfId="2302" priority="442" stopIfTrue="1">
      <formula>$D151="X"</formula>
    </cfRule>
  </conditionalFormatting>
  <conditionalFormatting sqref="N152:P152">
    <cfRule type="expression" dxfId="2301" priority="441" stopIfTrue="1">
      <formula>$D152="X"</formula>
    </cfRule>
  </conditionalFormatting>
  <conditionalFormatting sqref="N153:P160">
    <cfRule type="expression" dxfId="2300" priority="440" stopIfTrue="1">
      <formula>$D153="X"</formula>
    </cfRule>
  </conditionalFormatting>
  <conditionalFormatting sqref="N162:P162">
    <cfRule type="expression" dxfId="2299" priority="439" stopIfTrue="1">
      <formula>$D162="X"</formula>
    </cfRule>
  </conditionalFormatting>
  <conditionalFormatting sqref="N163:P163">
    <cfRule type="expression" dxfId="2298" priority="438" stopIfTrue="1">
      <formula>$D163="X"</formula>
    </cfRule>
  </conditionalFormatting>
  <conditionalFormatting sqref="N164:P171">
    <cfRule type="expression" dxfId="2297" priority="437" stopIfTrue="1">
      <formula>$D164="X"</formula>
    </cfRule>
  </conditionalFormatting>
  <conditionalFormatting sqref="N173:P173">
    <cfRule type="expression" dxfId="2296" priority="436" stopIfTrue="1">
      <formula>$D173="X"</formula>
    </cfRule>
  </conditionalFormatting>
  <conditionalFormatting sqref="N174:P174">
    <cfRule type="expression" dxfId="2295" priority="435" stopIfTrue="1">
      <formula>$D174="X"</formula>
    </cfRule>
  </conditionalFormatting>
  <conditionalFormatting sqref="N175:P182">
    <cfRule type="expression" dxfId="2294" priority="434" stopIfTrue="1">
      <formula>$D175="X"</formula>
    </cfRule>
  </conditionalFormatting>
  <conditionalFormatting sqref="N184:P184">
    <cfRule type="expression" dxfId="2293" priority="433" stopIfTrue="1">
      <formula>$D184="X"</formula>
    </cfRule>
  </conditionalFormatting>
  <conditionalFormatting sqref="N185:P185">
    <cfRule type="expression" dxfId="2292" priority="432" stopIfTrue="1">
      <formula>$D185="X"</formula>
    </cfRule>
  </conditionalFormatting>
  <conditionalFormatting sqref="N186:P193">
    <cfRule type="expression" dxfId="2291" priority="431" stopIfTrue="1">
      <formula>$D186="X"</formula>
    </cfRule>
  </conditionalFormatting>
  <conditionalFormatting sqref="N195:P195">
    <cfRule type="expression" dxfId="2290" priority="430" stopIfTrue="1">
      <formula>$D195="X"</formula>
    </cfRule>
  </conditionalFormatting>
  <conditionalFormatting sqref="N196:P196">
    <cfRule type="expression" dxfId="2289" priority="429" stopIfTrue="1">
      <formula>$D196="X"</formula>
    </cfRule>
  </conditionalFormatting>
  <conditionalFormatting sqref="N197:P204">
    <cfRule type="expression" dxfId="2288" priority="428" stopIfTrue="1">
      <formula>$D197="X"</formula>
    </cfRule>
  </conditionalFormatting>
  <conditionalFormatting sqref="N206:P206">
    <cfRule type="expression" dxfId="2287" priority="427" stopIfTrue="1">
      <formula>$D206="X"</formula>
    </cfRule>
  </conditionalFormatting>
  <conditionalFormatting sqref="N207:P207">
    <cfRule type="expression" dxfId="2286" priority="426" stopIfTrue="1">
      <formula>$D207="X"</formula>
    </cfRule>
  </conditionalFormatting>
  <conditionalFormatting sqref="N208:P215">
    <cfRule type="expression" dxfId="2285" priority="425" stopIfTrue="1">
      <formula>$D208="X"</formula>
    </cfRule>
  </conditionalFormatting>
  <conditionalFormatting sqref="N217:P217">
    <cfRule type="expression" dxfId="2284" priority="424" stopIfTrue="1">
      <formula>$D217="X"</formula>
    </cfRule>
  </conditionalFormatting>
  <conditionalFormatting sqref="N218:P218">
    <cfRule type="expression" dxfId="2283" priority="423" stopIfTrue="1">
      <formula>$D218="X"</formula>
    </cfRule>
  </conditionalFormatting>
  <conditionalFormatting sqref="N219:P226">
    <cfRule type="expression" dxfId="2282" priority="422" stopIfTrue="1">
      <formula>$D219="X"</formula>
    </cfRule>
  </conditionalFormatting>
  <conditionalFormatting sqref="N228:P228">
    <cfRule type="expression" dxfId="2281" priority="421" stopIfTrue="1">
      <formula>$D228="X"</formula>
    </cfRule>
  </conditionalFormatting>
  <conditionalFormatting sqref="N229:P229">
    <cfRule type="expression" dxfId="2280" priority="420" stopIfTrue="1">
      <formula>$D229="X"</formula>
    </cfRule>
  </conditionalFormatting>
  <conditionalFormatting sqref="N230:P237">
    <cfRule type="expression" dxfId="2279" priority="419" stopIfTrue="1">
      <formula>$D230="X"</formula>
    </cfRule>
  </conditionalFormatting>
  <conditionalFormatting sqref="N239:P239">
    <cfRule type="expression" dxfId="2278" priority="418" stopIfTrue="1">
      <formula>$D239="X"</formula>
    </cfRule>
  </conditionalFormatting>
  <conditionalFormatting sqref="N240:P240">
    <cfRule type="expression" dxfId="2277" priority="417" stopIfTrue="1">
      <formula>$D240="X"</formula>
    </cfRule>
  </conditionalFormatting>
  <conditionalFormatting sqref="N241:P248">
    <cfRule type="expression" dxfId="2276" priority="416" stopIfTrue="1">
      <formula>$D241="X"</formula>
    </cfRule>
  </conditionalFormatting>
  <conditionalFormatting sqref="N250:P250">
    <cfRule type="expression" dxfId="2275" priority="415" stopIfTrue="1">
      <formula>$D250="X"</formula>
    </cfRule>
  </conditionalFormatting>
  <conditionalFormatting sqref="N251:P251">
    <cfRule type="expression" dxfId="2274" priority="414" stopIfTrue="1">
      <formula>$D251="X"</formula>
    </cfRule>
  </conditionalFormatting>
  <conditionalFormatting sqref="N252:P259">
    <cfRule type="expression" dxfId="2273" priority="413" stopIfTrue="1">
      <formula>$D252="X"</formula>
    </cfRule>
  </conditionalFormatting>
  <conditionalFormatting sqref="N261:P261">
    <cfRule type="expression" dxfId="2272" priority="412" stopIfTrue="1">
      <formula>$D261="X"</formula>
    </cfRule>
  </conditionalFormatting>
  <conditionalFormatting sqref="N262:P262">
    <cfRule type="expression" dxfId="2271" priority="411" stopIfTrue="1">
      <formula>$D262="X"</formula>
    </cfRule>
  </conditionalFormatting>
  <conditionalFormatting sqref="N263:P270">
    <cfRule type="expression" dxfId="2270" priority="410" stopIfTrue="1">
      <formula>$D263="X"</formula>
    </cfRule>
  </conditionalFormatting>
  <conditionalFormatting sqref="N272:P272">
    <cfRule type="expression" dxfId="2269" priority="409" stopIfTrue="1">
      <formula>$D272="X"</formula>
    </cfRule>
  </conditionalFormatting>
  <conditionalFormatting sqref="N273:P273">
    <cfRule type="expression" dxfId="2268" priority="408" stopIfTrue="1">
      <formula>$D273="X"</formula>
    </cfRule>
  </conditionalFormatting>
  <conditionalFormatting sqref="N274:P281">
    <cfRule type="expression" dxfId="2267" priority="407" stopIfTrue="1">
      <formula>$D274="X"</formula>
    </cfRule>
  </conditionalFormatting>
  <conditionalFormatting sqref="N283:P283">
    <cfRule type="expression" dxfId="2266" priority="406" stopIfTrue="1">
      <formula>$D283="X"</formula>
    </cfRule>
  </conditionalFormatting>
  <conditionalFormatting sqref="N284:P284">
    <cfRule type="expression" dxfId="2265" priority="405" stopIfTrue="1">
      <formula>$D284="X"</formula>
    </cfRule>
  </conditionalFormatting>
  <conditionalFormatting sqref="N285:P292">
    <cfRule type="expression" dxfId="2264" priority="404" stopIfTrue="1">
      <formula>$D285="X"</formula>
    </cfRule>
  </conditionalFormatting>
  <conditionalFormatting sqref="N294:P294">
    <cfRule type="expression" dxfId="2263" priority="403" stopIfTrue="1">
      <formula>$D294="X"</formula>
    </cfRule>
  </conditionalFormatting>
  <conditionalFormatting sqref="N295:P295">
    <cfRule type="expression" dxfId="2262" priority="402" stopIfTrue="1">
      <formula>$D295="X"</formula>
    </cfRule>
  </conditionalFormatting>
  <conditionalFormatting sqref="N296:P303">
    <cfRule type="expression" dxfId="2261" priority="401" stopIfTrue="1">
      <formula>$D296="X"</formula>
    </cfRule>
  </conditionalFormatting>
  <conditionalFormatting sqref="N305:P305">
    <cfRule type="expression" dxfId="2260" priority="400" stopIfTrue="1">
      <formula>$D305="X"</formula>
    </cfRule>
  </conditionalFormatting>
  <conditionalFormatting sqref="N306:P306">
    <cfRule type="expression" dxfId="2259" priority="399" stopIfTrue="1">
      <formula>$D306="X"</formula>
    </cfRule>
  </conditionalFormatting>
  <conditionalFormatting sqref="N307:P314">
    <cfRule type="expression" dxfId="2258" priority="398" stopIfTrue="1">
      <formula>$D307="X"</formula>
    </cfRule>
  </conditionalFormatting>
  <conditionalFormatting sqref="N316:P316">
    <cfRule type="expression" dxfId="2257" priority="397" stopIfTrue="1">
      <formula>$D316="X"</formula>
    </cfRule>
  </conditionalFormatting>
  <conditionalFormatting sqref="N317:P317">
    <cfRule type="expression" dxfId="2256" priority="396" stopIfTrue="1">
      <formula>$D317="X"</formula>
    </cfRule>
  </conditionalFormatting>
  <conditionalFormatting sqref="N318:P325">
    <cfRule type="expression" dxfId="2255" priority="395" stopIfTrue="1">
      <formula>$D318="X"</formula>
    </cfRule>
  </conditionalFormatting>
  <conditionalFormatting sqref="N327:P327">
    <cfRule type="expression" dxfId="2254" priority="394" stopIfTrue="1">
      <formula>$D327="X"</formula>
    </cfRule>
  </conditionalFormatting>
  <conditionalFormatting sqref="N328:P328">
    <cfRule type="expression" dxfId="2253" priority="393" stopIfTrue="1">
      <formula>$D328="X"</formula>
    </cfRule>
  </conditionalFormatting>
  <conditionalFormatting sqref="N329:P336">
    <cfRule type="expression" dxfId="2252" priority="392" stopIfTrue="1">
      <formula>$D329="X"</formula>
    </cfRule>
  </conditionalFormatting>
  <conditionalFormatting sqref="N338:P338">
    <cfRule type="expression" dxfId="2251" priority="391" stopIfTrue="1">
      <formula>$D338="X"</formula>
    </cfRule>
  </conditionalFormatting>
  <conditionalFormatting sqref="N339:P339">
    <cfRule type="expression" dxfId="2250" priority="390" stopIfTrue="1">
      <formula>$D339="X"</formula>
    </cfRule>
  </conditionalFormatting>
  <conditionalFormatting sqref="N340:P347">
    <cfRule type="expression" dxfId="2249" priority="389" stopIfTrue="1">
      <formula>$D340="X"</formula>
    </cfRule>
  </conditionalFormatting>
  <conditionalFormatting sqref="N8:P8">
    <cfRule type="expression" dxfId="2248" priority="388" stopIfTrue="1">
      <formula>$D8="X"</formula>
    </cfRule>
  </conditionalFormatting>
  <conditionalFormatting sqref="N9:P9">
    <cfRule type="expression" dxfId="2247" priority="387" stopIfTrue="1">
      <formula>$D9="X"</formula>
    </cfRule>
  </conditionalFormatting>
  <conditionalFormatting sqref="N10:P17">
    <cfRule type="expression" dxfId="2246" priority="386" stopIfTrue="1">
      <formula>$D10="X"</formula>
    </cfRule>
  </conditionalFormatting>
  <conditionalFormatting sqref="B337">
    <cfRule type="expression" dxfId="2245" priority="385" stopIfTrue="1">
      <formula>$D337="X"</formula>
    </cfRule>
  </conditionalFormatting>
  <conditionalFormatting sqref="B348">
    <cfRule type="expression" dxfId="2244" priority="384" stopIfTrue="1">
      <formula>$D348="X"</formula>
    </cfRule>
  </conditionalFormatting>
  <conditionalFormatting sqref="L18">
    <cfRule type="expression" dxfId="2243" priority="379" stopIfTrue="1">
      <formula>$D18="X"</formula>
    </cfRule>
  </conditionalFormatting>
  <conditionalFormatting sqref="L293">
    <cfRule type="expression" dxfId="2242" priority="348" stopIfTrue="1">
      <formula>$D293="X"</formula>
    </cfRule>
  </conditionalFormatting>
  <conditionalFormatting sqref="L29">
    <cfRule type="expression" dxfId="2241" priority="372" stopIfTrue="1">
      <formula>$D29="X"</formula>
    </cfRule>
  </conditionalFormatting>
  <conditionalFormatting sqref="L40">
    <cfRule type="expression" dxfId="2240" priority="371" stopIfTrue="1">
      <formula>$D40="X"</formula>
    </cfRule>
  </conditionalFormatting>
  <conditionalFormatting sqref="L51">
    <cfRule type="expression" dxfId="2239" priority="370" stopIfTrue="1">
      <formula>$D51="X"</formula>
    </cfRule>
  </conditionalFormatting>
  <conditionalFormatting sqref="L62">
    <cfRule type="expression" dxfId="2238" priority="369" stopIfTrue="1">
      <formula>$D62="X"</formula>
    </cfRule>
  </conditionalFormatting>
  <conditionalFormatting sqref="L73">
    <cfRule type="expression" dxfId="2237" priority="368" stopIfTrue="1">
      <formula>$D73="X"</formula>
    </cfRule>
  </conditionalFormatting>
  <conditionalFormatting sqref="L84">
    <cfRule type="expression" dxfId="2236" priority="367" stopIfTrue="1">
      <formula>$D84="X"</formula>
    </cfRule>
  </conditionalFormatting>
  <conditionalFormatting sqref="L95">
    <cfRule type="expression" dxfId="2235" priority="366" stopIfTrue="1">
      <formula>$D95="X"</formula>
    </cfRule>
  </conditionalFormatting>
  <conditionalFormatting sqref="L106">
    <cfRule type="expression" dxfId="2234" priority="365" stopIfTrue="1">
      <formula>$D106="X"</formula>
    </cfRule>
  </conditionalFormatting>
  <conditionalFormatting sqref="L117">
    <cfRule type="expression" dxfId="2233" priority="364" stopIfTrue="1">
      <formula>$D117="X"</formula>
    </cfRule>
  </conditionalFormatting>
  <conditionalFormatting sqref="L128">
    <cfRule type="expression" dxfId="2232" priority="363" stopIfTrue="1">
      <formula>$D128="X"</formula>
    </cfRule>
  </conditionalFormatting>
  <conditionalFormatting sqref="L139">
    <cfRule type="expression" dxfId="2231" priority="362" stopIfTrue="1">
      <formula>$D139="X"</formula>
    </cfRule>
  </conditionalFormatting>
  <conditionalFormatting sqref="L150">
    <cfRule type="expression" dxfId="2230" priority="361" stopIfTrue="1">
      <formula>$D150="X"</formula>
    </cfRule>
  </conditionalFormatting>
  <conditionalFormatting sqref="L161">
    <cfRule type="expression" dxfId="2229" priority="360" stopIfTrue="1">
      <formula>$D161="X"</formula>
    </cfRule>
  </conditionalFormatting>
  <conditionalFormatting sqref="L172">
    <cfRule type="expression" dxfId="2228" priority="359" stopIfTrue="1">
      <formula>$D172="X"</formula>
    </cfRule>
  </conditionalFormatting>
  <conditionalFormatting sqref="L183">
    <cfRule type="expression" dxfId="2227" priority="358" stopIfTrue="1">
      <formula>$D183="X"</formula>
    </cfRule>
  </conditionalFormatting>
  <conditionalFormatting sqref="L194">
    <cfRule type="expression" dxfId="2226" priority="357" stopIfTrue="1">
      <formula>$D194="X"</formula>
    </cfRule>
  </conditionalFormatting>
  <conditionalFormatting sqref="L205">
    <cfRule type="expression" dxfId="2225" priority="356" stopIfTrue="1">
      <formula>$D205="X"</formula>
    </cfRule>
  </conditionalFormatting>
  <conditionalFormatting sqref="L216">
    <cfRule type="expression" dxfId="2224" priority="355" stopIfTrue="1">
      <formula>$D216="X"</formula>
    </cfRule>
  </conditionalFormatting>
  <conditionalFormatting sqref="L227">
    <cfRule type="expression" dxfId="2223" priority="354" stopIfTrue="1">
      <formula>$D227="X"</formula>
    </cfRule>
  </conditionalFormatting>
  <conditionalFormatting sqref="L238">
    <cfRule type="expression" dxfId="2222" priority="353" stopIfTrue="1">
      <formula>$D238="X"</formula>
    </cfRule>
  </conditionalFormatting>
  <conditionalFormatting sqref="L249">
    <cfRule type="expression" dxfId="2221" priority="352" stopIfTrue="1">
      <formula>$D249="X"</formula>
    </cfRule>
  </conditionalFormatting>
  <conditionalFormatting sqref="L260">
    <cfRule type="expression" dxfId="2220" priority="351" stopIfTrue="1">
      <formula>$D260="X"</formula>
    </cfRule>
  </conditionalFormatting>
  <conditionalFormatting sqref="L271">
    <cfRule type="expression" dxfId="2219" priority="350" stopIfTrue="1">
      <formula>$D271="X"</formula>
    </cfRule>
  </conditionalFormatting>
  <conditionalFormatting sqref="L282">
    <cfRule type="expression" dxfId="2218" priority="349" stopIfTrue="1">
      <formula>$D282="X"</formula>
    </cfRule>
  </conditionalFormatting>
  <conditionalFormatting sqref="L304">
    <cfRule type="expression" dxfId="2217" priority="347" stopIfTrue="1">
      <formula>$D304="X"</formula>
    </cfRule>
  </conditionalFormatting>
  <conditionalFormatting sqref="L315">
    <cfRule type="expression" dxfId="2216" priority="346" stopIfTrue="1">
      <formula>$D315="X"</formula>
    </cfRule>
  </conditionalFormatting>
  <conditionalFormatting sqref="L326">
    <cfRule type="expression" dxfId="2215" priority="345" stopIfTrue="1">
      <formula>$D326="X"</formula>
    </cfRule>
  </conditionalFormatting>
  <conditionalFormatting sqref="L337">
    <cfRule type="expression" dxfId="2214" priority="344" stopIfTrue="1">
      <formula>$D337="X"</formula>
    </cfRule>
  </conditionalFormatting>
  <conditionalFormatting sqref="L348">
    <cfRule type="expression" dxfId="2213" priority="343" stopIfTrue="1">
      <formula>$D348="X"</formula>
    </cfRule>
  </conditionalFormatting>
  <conditionalFormatting sqref="B19:B28">
    <cfRule type="expression" dxfId="2212" priority="341" stopIfTrue="1">
      <formula>$D19="X"</formula>
    </cfRule>
  </conditionalFormatting>
  <conditionalFormatting sqref="B30:B39">
    <cfRule type="expression" dxfId="2211" priority="340" stopIfTrue="1">
      <formula>$D30="X"</formula>
    </cfRule>
  </conditionalFormatting>
  <conditionalFormatting sqref="B41:B50">
    <cfRule type="expression" dxfId="2210" priority="339" stopIfTrue="1">
      <formula>$D41="X"</formula>
    </cfRule>
  </conditionalFormatting>
  <conditionalFormatting sqref="B52:B61">
    <cfRule type="expression" dxfId="2209" priority="338" stopIfTrue="1">
      <formula>$D52="X"</formula>
    </cfRule>
  </conditionalFormatting>
  <conditionalFormatting sqref="B63:B72">
    <cfRule type="expression" dxfId="2208" priority="337" stopIfTrue="1">
      <formula>$D63="X"</formula>
    </cfRule>
  </conditionalFormatting>
  <conditionalFormatting sqref="B74:B83">
    <cfRule type="expression" dxfId="2207" priority="336" stopIfTrue="1">
      <formula>$D74="X"</formula>
    </cfRule>
  </conditionalFormatting>
  <conditionalFormatting sqref="B85:B94">
    <cfRule type="expression" dxfId="2206" priority="335" stopIfTrue="1">
      <formula>$D85="X"</formula>
    </cfRule>
  </conditionalFormatting>
  <conditionalFormatting sqref="B96:B105">
    <cfRule type="expression" dxfId="2205" priority="334" stopIfTrue="1">
      <formula>$D96="X"</formula>
    </cfRule>
  </conditionalFormatting>
  <conditionalFormatting sqref="B107:B116">
    <cfRule type="expression" dxfId="2204" priority="333" stopIfTrue="1">
      <formula>$D107="X"</formula>
    </cfRule>
  </conditionalFormatting>
  <conditionalFormatting sqref="B118:B127">
    <cfRule type="expression" dxfId="2203" priority="332" stopIfTrue="1">
      <formula>$D118="X"</formula>
    </cfRule>
  </conditionalFormatting>
  <conditionalFormatting sqref="B129:B138">
    <cfRule type="expression" dxfId="2202" priority="331" stopIfTrue="1">
      <formula>$D129="X"</formula>
    </cfRule>
  </conditionalFormatting>
  <conditionalFormatting sqref="B140:B149">
    <cfRule type="expression" dxfId="2201" priority="330" stopIfTrue="1">
      <formula>$D140="X"</formula>
    </cfRule>
  </conditionalFormatting>
  <conditionalFormatting sqref="B151:B160">
    <cfRule type="expression" dxfId="2200" priority="329" stopIfTrue="1">
      <formula>$D151="X"</formula>
    </cfRule>
  </conditionalFormatting>
  <conditionalFormatting sqref="B162:B171">
    <cfRule type="expression" dxfId="2199" priority="328" stopIfTrue="1">
      <formula>$D162="X"</formula>
    </cfRule>
  </conditionalFormatting>
  <conditionalFormatting sqref="B173:B182">
    <cfRule type="expression" dxfId="2198" priority="327" stopIfTrue="1">
      <formula>$D173="X"</formula>
    </cfRule>
  </conditionalFormatting>
  <conditionalFormatting sqref="B184:B193">
    <cfRule type="expression" dxfId="2197" priority="326" stopIfTrue="1">
      <formula>$D184="X"</formula>
    </cfRule>
  </conditionalFormatting>
  <conditionalFormatting sqref="B195:B204">
    <cfRule type="expression" dxfId="2196" priority="325" stopIfTrue="1">
      <formula>$D195="X"</formula>
    </cfRule>
  </conditionalFormatting>
  <conditionalFormatting sqref="B206:B215">
    <cfRule type="expression" dxfId="2195" priority="324" stopIfTrue="1">
      <formula>$D206="X"</formula>
    </cfRule>
  </conditionalFormatting>
  <conditionalFormatting sqref="B217:B226">
    <cfRule type="expression" dxfId="2194" priority="323" stopIfTrue="1">
      <formula>$D217="X"</formula>
    </cfRule>
  </conditionalFormatting>
  <conditionalFormatting sqref="B228:B237">
    <cfRule type="expression" dxfId="2193" priority="322" stopIfTrue="1">
      <formula>$D228="X"</formula>
    </cfRule>
  </conditionalFormatting>
  <conditionalFormatting sqref="B239:B248">
    <cfRule type="expression" dxfId="2192" priority="321" stopIfTrue="1">
      <formula>$D239="X"</formula>
    </cfRule>
  </conditionalFormatting>
  <conditionalFormatting sqref="B250:B259">
    <cfRule type="expression" dxfId="2191" priority="320" stopIfTrue="1">
      <formula>$D250="X"</formula>
    </cfRule>
  </conditionalFormatting>
  <conditionalFormatting sqref="B261:B270">
    <cfRule type="expression" dxfId="2190" priority="319" stopIfTrue="1">
      <formula>$D261="X"</formula>
    </cfRule>
  </conditionalFormatting>
  <conditionalFormatting sqref="B272:B281">
    <cfRule type="expression" dxfId="2189" priority="318" stopIfTrue="1">
      <formula>$D272="X"</formula>
    </cfRule>
  </conditionalFormatting>
  <conditionalFormatting sqref="B283:B292">
    <cfRule type="expression" dxfId="2188" priority="317" stopIfTrue="1">
      <formula>$D283="X"</formula>
    </cfRule>
  </conditionalFormatting>
  <conditionalFormatting sqref="B294:B303">
    <cfRule type="expression" dxfId="2187" priority="316" stopIfTrue="1">
      <formula>$D294="X"</formula>
    </cfRule>
  </conditionalFormatting>
  <conditionalFormatting sqref="B305:B314">
    <cfRule type="expression" dxfId="2186" priority="315" stopIfTrue="1">
      <formula>$D305="X"</formula>
    </cfRule>
  </conditionalFormatting>
  <conditionalFormatting sqref="B316:B325">
    <cfRule type="expression" dxfId="2185" priority="314" stopIfTrue="1">
      <formula>$D316="X"</formula>
    </cfRule>
  </conditionalFormatting>
  <conditionalFormatting sqref="B327:B336">
    <cfRule type="expression" dxfId="2184" priority="313" stopIfTrue="1">
      <formula>$D327="X"</formula>
    </cfRule>
  </conditionalFormatting>
  <conditionalFormatting sqref="B338:B347">
    <cfRule type="expression" dxfId="2183" priority="312" stopIfTrue="1">
      <formula>$D338="X"</formula>
    </cfRule>
  </conditionalFormatting>
  <conditionalFormatting sqref="B8:B17">
    <cfRule type="expression" dxfId="2182" priority="311" stopIfTrue="1">
      <formula>$D8="X"</formula>
    </cfRule>
  </conditionalFormatting>
  <conditionalFormatting sqref="A8">
    <cfRule type="expression" dxfId="2181" priority="2193" stopIfTrue="1">
      <formula>$D18="X"</formula>
    </cfRule>
  </conditionalFormatting>
  <conditionalFormatting sqref="A19">
    <cfRule type="expression" dxfId="2180" priority="310" stopIfTrue="1">
      <formula>$D29="X"</formula>
    </cfRule>
  </conditionalFormatting>
  <conditionalFormatting sqref="A30">
    <cfRule type="expression" dxfId="2179" priority="309" stopIfTrue="1">
      <formula>$D40="X"</formula>
    </cfRule>
  </conditionalFormatting>
  <conditionalFormatting sqref="A41">
    <cfRule type="expression" dxfId="2178" priority="308" stopIfTrue="1">
      <formula>$D51="X"</formula>
    </cfRule>
  </conditionalFormatting>
  <conditionalFormatting sqref="A52">
    <cfRule type="expression" dxfId="2177" priority="307" stopIfTrue="1">
      <formula>$D62="X"</formula>
    </cfRule>
  </conditionalFormatting>
  <conditionalFormatting sqref="A63">
    <cfRule type="expression" dxfId="2176" priority="306" stopIfTrue="1">
      <formula>$D73="X"</formula>
    </cfRule>
  </conditionalFormatting>
  <conditionalFormatting sqref="A74">
    <cfRule type="expression" dxfId="2175" priority="305" stopIfTrue="1">
      <formula>$D84="X"</formula>
    </cfRule>
  </conditionalFormatting>
  <conditionalFormatting sqref="A85">
    <cfRule type="expression" dxfId="2174" priority="304" stopIfTrue="1">
      <formula>$D95="X"</formula>
    </cfRule>
  </conditionalFormatting>
  <conditionalFormatting sqref="A96">
    <cfRule type="expression" dxfId="2173" priority="303" stopIfTrue="1">
      <formula>$D106="X"</formula>
    </cfRule>
  </conditionalFormatting>
  <conditionalFormatting sqref="A107">
    <cfRule type="expression" dxfId="2172" priority="302" stopIfTrue="1">
      <formula>$D117="X"</formula>
    </cfRule>
  </conditionalFormatting>
  <conditionalFormatting sqref="A118">
    <cfRule type="expression" dxfId="2171" priority="301" stopIfTrue="1">
      <formula>$D128="X"</formula>
    </cfRule>
  </conditionalFormatting>
  <conditionalFormatting sqref="A129">
    <cfRule type="expression" dxfId="2170" priority="300" stopIfTrue="1">
      <formula>$D139="X"</formula>
    </cfRule>
  </conditionalFormatting>
  <conditionalFormatting sqref="A140">
    <cfRule type="expression" dxfId="2169" priority="299" stopIfTrue="1">
      <formula>$D150="X"</formula>
    </cfRule>
  </conditionalFormatting>
  <conditionalFormatting sqref="A151">
    <cfRule type="expression" dxfId="2168" priority="298" stopIfTrue="1">
      <formula>$D161="X"</formula>
    </cfRule>
  </conditionalFormatting>
  <conditionalFormatting sqref="A162">
    <cfRule type="expression" dxfId="2167" priority="297" stopIfTrue="1">
      <formula>$D172="X"</formula>
    </cfRule>
  </conditionalFormatting>
  <conditionalFormatting sqref="A173">
    <cfRule type="expression" dxfId="2166" priority="296" stopIfTrue="1">
      <formula>$D183="X"</formula>
    </cfRule>
  </conditionalFormatting>
  <conditionalFormatting sqref="A184">
    <cfRule type="expression" dxfId="2165" priority="295" stopIfTrue="1">
      <formula>$D194="X"</formula>
    </cfRule>
  </conditionalFormatting>
  <conditionalFormatting sqref="A195">
    <cfRule type="expression" dxfId="2164" priority="294" stopIfTrue="1">
      <formula>$D205="X"</formula>
    </cfRule>
  </conditionalFormatting>
  <conditionalFormatting sqref="A206">
    <cfRule type="expression" dxfId="2163" priority="293" stopIfTrue="1">
      <formula>$D216="X"</formula>
    </cfRule>
  </conditionalFormatting>
  <conditionalFormatting sqref="A217">
    <cfRule type="expression" dxfId="2162" priority="292" stopIfTrue="1">
      <formula>$D227="X"</formula>
    </cfRule>
  </conditionalFormatting>
  <conditionalFormatting sqref="A228">
    <cfRule type="expression" dxfId="2161" priority="291" stopIfTrue="1">
      <formula>$D238="X"</formula>
    </cfRule>
  </conditionalFormatting>
  <conditionalFormatting sqref="A239">
    <cfRule type="expression" dxfId="2160" priority="290" stopIfTrue="1">
      <formula>$D249="X"</formula>
    </cfRule>
  </conditionalFormatting>
  <conditionalFormatting sqref="A250">
    <cfRule type="expression" dxfId="2159" priority="289" stopIfTrue="1">
      <formula>$D260="X"</formula>
    </cfRule>
  </conditionalFormatting>
  <conditionalFormatting sqref="A261">
    <cfRule type="expression" dxfId="2158" priority="288" stopIfTrue="1">
      <formula>$D271="X"</formula>
    </cfRule>
  </conditionalFormatting>
  <conditionalFormatting sqref="A272">
    <cfRule type="expression" dxfId="2157" priority="287" stopIfTrue="1">
      <formula>$D282="X"</formula>
    </cfRule>
  </conditionalFormatting>
  <conditionalFormatting sqref="A283">
    <cfRule type="expression" dxfId="2156" priority="286" stopIfTrue="1">
      <formula>$D293="X"</formula>
    </cfRule>
  </conditionalFormatting>
  <conditionalFormatting sqref="A294">
    <cfRule type="expression" dxfId="2155" priority="285" stopIfTrue="1">
      <formula>$D304="X"</formula>
    </cfRule>
  </conditionalFormatting>
  <conditionalFormatting sqref="A305">
    <cfRule type="expression" dxfId="2154" priority="284" stopIfTrue="1">
      <formula>$D315="X"</formula>
    </cfRule>
  </conditionalFormatting>
  <conditionalFormatting sqref="A316">
    <cfRule type="expression" dxfId="2153" priority="283" stopIfTrue="1">
      <formula>$D326="X"</formula>
    </cfRule>
  </conditionalFormatting>
  <conditionalFormatting sqref="A327">
    <cfRule type="expression" dxfId="2152" priority="282" stopIfTrue="1">
      <formula>$D337="X"</formula>
    </cfRule>
  </conditionalFormatting>
  <conditionalFormatting sqref="A338">
    <cfRule type="expression" dxfId="2151" priority="281" stopIfTrue="1">
      <formula>$D348="X"</formula>
    </cfRule>
  </conditionalFormatting>
  <conditionalFormatting sqref="E18 E29 E40 E51 E62 E73 E84 E95 E106 E117 E128 E139 E150 E161 E172 E183 E194 E205 E216 E227 E238 E249 E260 E271 E282 E293 E304 E315 E326 E337 E348">
    <cfRule type="expression" dxfId="2150" priority="2347" stopIfTrue="1">
      <formula>AND(LEN(B18)=0,$E18&gt;0,OR($E18&lt;$F7,ISBLANK(F7)))</formula>
    </cfRule>
  </conditionalFormatting>
  <conditionalFormatting sqref="I8:J17 I140:J149 I206:J215">
    <cfRule type="expression" dxfId="2149" priority="2349"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2148" priority="2357" stopIfTrue="1">
      <formula>OR(AND(#REF!=0,$D19&lt;&gt;"X",$I19&lt;&gt;"U",$I19&lt;&gt;"u",$I19&lt;&gt;"K",I19&lt;&gt;"k",$I19&lt;&gt;"F",$I19&lt;&gt;"f",LEN($B19)&lt;&gt;0),AND($D19="X",$I19&lt;&gt;""),AND(#REF!&lt;&gt;0,OR($I19="F",$I19="f")))</formula>
    </cfRule>
  </conditionalFormatting>
  <conditionalFormatting sqref="I41:J50">
    <cfRule type="expression" dxfId="2147" priority="2373" stopIfTrue="1">
      <formula>OR(AND(#REF!=0,$D41&lt;&gt;"X",$I41&lt;&gt;"U",$I41&lt;&gt;"u",$I41&lt;&gt;"K",I41&lt;&gt;"k",$I41&lt;&gt;"F",$I41&lt;&gt;"f",LEN($B41)&lt;&gt;0),AND($D41="X",$I41&lt;&gt;""),AND(#REF!&lt;&gt;0,OR($I41="F",$I41="f")))</formula>
    </cfRule>
  </conditionalFormatting>
  <conditionalFormatting sqref="E10:E17">
    <cfRule type="expression" dxfId="2146" priority="277" stopIfTrue="1">
      <formula>$D10="X"</formula>
    </cfRule>
  </conditionalFormatting>
  <conditionalFormatting sqref="F8:F17">
    <cfRule type="expression" dxfId="2145" priority="276" stopIfTrue="1">
      <formula>$D8="X"</formula>
    </cfRule>
    <cfRule type="expression" dxfId="2144" priority="278" stopIfTrue="1">
      <formula>AND(NOT(ISBLANK(E8)),ISBLANK(F8))</formula>
    </cfRule>
    <cfRule type="expression" dxfId="2143" priority="279" stopIfTrue="1">
      <formula>AND($F8&gt;0,OR($F8&lt;=$E8,$F8&gt;1,ROUND(F8-E8,6)&lt;ROUND(Mindest,6)))</formula>
    </cfRule>
  </conditionalFormatting>
  <conditionalFormatting sqref="E10:E17">
    <cfRule type="expression" dxfId="2142" priority="280" stopIfTrue="1">
      <formula>AND($E10&gt;0,OR($E10&lt;$F9,ISBLANK(F9)))</formula>
    </cfRule>
  </conditionalFormatting>
  <conditionalFormatting sqref="F19:F28">
    <cfRule type="expression" dxfId="2141" priority="271" stopIfTrue="1">
      <formula>$D19="X"</formula>
    </cfRule>
    <cfRule type="expression" dxfId="2140" priority="273" stopIfTrue="1">
      <formula>AND(NOT(ISBLANK(E19)),ISBLANK(F19))</formula>
    </cfRule>
    <cfRule type="expression" dxfId="2139" priority="274" stopIfTrue="1">
      <formula>AND($F19&gt;0,OR($F19&lt;=$E19,$F19&gt;1,ROUND(F19-E19,6)&lt;ROUND(Mindest,6)))</formula>
    </cfRule>
  </conditionalFormatting>
  <conditionalFormatting sqref="F30:F39">
    <cfRule type="expression" dxfId="2138" priority="266" stopIfTrue="1">
      <formula>$D30="X"</formula>
    </cfRule>
    <cfRule type="expression" dxfId="2137" priority="268" stopIfTrue="1">
      <formula>AND(NOT(ISBLANK(E30)),ISBLANK(F30))</formula>
    </cfRule>
    <cfRule type="expression" dxfId="2136" priority="269" stopIfTrue="1">
      <formula>AND($F30&gt;0,OR($F30&lt;=$E30,$F30&gt;1,ROUND(F30-E30,6)&lt;ROUND(Mindest,6)))</formula>
    </cfRule>
  </conditionalFormatting>
  <conditionalFormatting sqref="F41:F50">
    <cfRule type="expression" dxfId="2135" priority="261" stopIfTrue="1">
      <formula>$D41="X"</formula>
    </cfRule>
    <cfRule type="expression" dxfId="2134" priority="263" stopIfTrue="1">
      <formula>AND(NOT(ISBLANK(E41)),ISBLANK(F41))</formula>
    </cfRule>
    <cfRule type="expression" dxfId="2133" priority="264" stopIfTrue="1">
      <formula>AND($F41&gt;0,OR($F41&lt;=$E41,$F41&gt;1,ROUND(F41-E41,6)&lt;ROUND(Mindest,6)))</formula>
    </cfRule>
  </conditionalFormatting>
  <conditionalFormatting sqref="F52:F61">
    <cfRule type="expression" dxfId="2132" priority="256" stopIfTrue="1">
      <formula>$D52="X"</formula>
    </cfRule>
    <cfRule type="expression" dxfId="2131" priority="258" stopIfTrue="1">
      <formula>AND(NOT(ISBLANK(E52)),ISBLANK(F52))</formula>
    </cfRule>
    <cfRule type="expression" dxfId="2130" priority="259" stopIfTrue="1">
      <formula>AND($F52&gt;0,OR($F52&lt;=$E52,$F52&gt;1,ROUND(F52-E52,6)&lt;ROUND(Mindest,6)))</formula>
    </cfRule>
  </conditionalFormatting>
  <conditionalFormatting sqref="F63:F72">
    <cfRule type="expression" dxfId="2129" priority="251" stopIfTrue="1">
      <formula>$D63="X"</formula>
    </cfRule>
    <cfRule type="expression" dxfId="2128" priority="253" stopIfTrue="1">
      <formula>AND(NOT(ISBLANK(E63)),ISBLANK(F63))</formula>
    </cfRule>
    <cfRule type="expression" dxfId="2127" priority="254" stopIfTrue="1">
      <formula>AND($F63&gt;0,OR($F63&lt;=$E63,$F63&gt;1,ROUND(F63-E63,6)&lt;ROUND(Mindest,6)))</formula>
    </cfRule>
  </conditionalFormatting>
  <conditionalFormatting sqref="F74:F83">
    <cfRule type="expression" dxfId="2126" priority="246" stopIfTrue="1">
      <formula>$D74="X"</formula>
    </cfRule>
    <cfRule type="expression" dxfId="2125" priority="248" stopIfTrue="1">
      <formula>AND(NOT(ISBLANK(E74)),ISBLANK(F74))</formula>
    </cfRule>
    <cfRule type="expression" dxfId="2124" priority="249" stopIfTrue="1">
      <formula>AND($F74&gt;0,OR($F74&lt;=$E74,$F74&gt;1,ROUND(F74-E74,6)&lt;ROUND(Mindest,6)))</formula>
    </cfRule>
  </conditionalFormatting>
  <conditionalFormatting sqref="F85:F94">
    <cfRule type="expression" dxfId="2123" priority="241" stopIfTrue="1">
      <formula>$D85="X"</formula>
    </cfRule>
    <cfRule type="expression" dxfId="2122" priority="243" stopIfTrue="1">
      <formula>AND(NOT(ISBLANK(E85)),ISBLANK(F85))</formula>
    </cfRule>
    <cfRule type="expression" dxfId="2121" priority="244" stopIfTrue="1">
      <formula>AND($F85&gt;0,OR($F85&lt;=$E85,$F85&gt;1,ROUND(F85-E85,6)&lt;ROUND(Mindest,6)))</formula>
    </cfRule>
  </conditionalFormatting>
  <conditionalFormatting sqref="F96:F105">
    <cfRule type="expression" dxfId="2120" priority="236" stopIfTrue="1">
      <formula>$D96="X"</formula>
    </cfRule>
    <cfRule type="expression" dxfId="2119" priority="238" stopIfTrue="1">
      <formula>AND(NOT(ISBLANK(E96)),ISBLANK(F96))</formula>
    </cfRule>
    <cfRule type="expression" dxfId="2118" priority="239" stopIfTrue="1">
      <formula>AND($F96&gt;0,OR($F96&lt;=$E96,$F96&gt;1,ROUND(F96-E96,6)&lt;ROUND(Mindest,6)))</formula>
    </cfRule>
  </conditionalFormatting>
  <conditionalFormatting sqref="F107:F116">
    <cfRule type="expression" dxfId="2117" priority="231" stopIfTrue="1">
      <formula>$D107="X"</formula>
    </cfRule>
    <cfRule type="expression" dxfId="2116" priority="233" stopIfTrue="1">
      <formula>AND(NOT(ISBLANK(E107)),ISBLANK(F107))</formula>
    </cfRule>
    <cfRule type="expression" dxfId="2115" priority="234" stopIfTrue="1">
      <formula>AND($F107&gt;0,OR($F107&lt;=$E107,$F107&gt;1,ROUND(F107-E107,6)&lt;ROUND(Mindest,6)))</formula>
    </cfRule>
  </conditionalFormatting>
  <conditionalFormatting sqref="F118:F127">
    <cfRule type="expression" dxfId="2114" priority="226" stopIfTrue="1">
      <formula>$D118="X"</formula>
    </cfRule>
    <cfRule type="expression" dxfId="2113" priority="228" stopIfTrue="1">
      <formula>AND(NOT(ISBLANK(E118)),ISBLANK(F118))</formula>
    </cfRule>
    <cfRule type="expression" dxfId="2112" priority="229" stopIfTrue="1">
      <formula>AND($F118&gt;0,OR($F118&lt;=$E118,$F118&gt;1,ROUND(F118-E118,6)&lt;ROUND(Mindest,6)))</formula>
    </cfRule>
  </conditionalFormatting>
  <conditionalFormatting sqref="F129:F138">
    <cfRule type="expression" dxfId="2111" priority="221" stopIfTrue="1">
      <formula>$D129="X"</formula>
    </cfRule>
    <cfRule type="expression" dxfId="2110" priority="223" stopIfTrue="1">
      <formula>AND(NOT(ISBLANK(E129)),ISBLANK(F129))</formula>
    </cfRule>
    <cfRule type="expression" dxfId="2109" priority="224" stopIfTrue="1">
      <formula>AND($F129&gt;0,OR($F129&lt;=$E129,$F129&gt;1,ROUND(F129-E129,6)&lt;ROUND(Mindest,6)))</formula>
    </cfRule>
  </conditionalFormatting>
  <conditionalFormatting sqref="F140:F149">
    <cfRule type="expression" dxfId="2108" priority="216" stopIfTrue="1">
      <formula>$D140="X"</formula>
    </cfRule>
    <cfRule type="expression" dxfId="2107" priority="218" stopIfTrue="1">
      <formula>AND(NOT(ISBLANK(E140)),ISBLANK(F140))</formula>
    </cfRule>
    <cfRule type="expression" dxfId="2106" priority="219" stopIfTrue="1">
      <formula>AND($F140&gt;0,OR($F140&lt;=$E140,$F140&gt;1,ROUND(F140-E140,6)&lt;ROUND(Mindest,6)))</formula>
    </cfRule>
  </conditionalFormatting>
  <conditionalFormatting sqref="F151:F160">
    <cfRule type="expression" dxfId="2105" priority="211" stopIfTrue="1">
      <formula>$D151="X"</formula>
    </cfRule>
    <cfRule type="expression" dxfId="2104" priority="213" stopIfTrue="1">
      <formula>AND(NOT(ISBLANK(E151)),ISBLANK(F151))</formula>
    </cfRule>
    <cfRule type="expression" dxfId="2103" priority="214" stopIfTrue="1">
      <formula>AND($F151&gt;0,OR($F151&lt;=$E151,$F151&gt;1,ROUND(F151-E151,6)&lt;ROUND(Mindest,6)))</formula>
    </cfRule>
  </conditionalFormatting>
  <conditionalFormatting sqref="F162:F171">
    <cfRule type="expression" dxfId="2102" priority="206" stopIfTrue="1">
      <formula>$D162="X"</formula>
    </cfRule>
    <cfRule type="expression" dxfId="2101" priority="208" stopIfTrue="1">
      <formula>AND(NOT(ISBLANK(E162)),ISBLANK(F162))</formula>
    </cfRule>
    <cfRule type="expression" dxfId="2100" priority="209" stopIfTrue="1">
      <formula>AND($F162&gt;0,OR($F162&lt;=$E162,$F162&gt;1,ROUND(F162-E162,6)&lt;ROUND(Mindest,6)))</formula>
    </cfRule>
  </conditionalFormatting>
  <conditionalFormatting sqref="F173:F182">
    <cfRule type="expression" dxfId="2099" priority="201" stopIfTrue="1">
      <formula>$D173="X"</formula>
    </cfRule>
    <cfRule type="expression" dxfId="2098" priority="203" stopIfTrue="1">
      <formula>AND(NOT(ISBLANK(E173)),ISBLANK(F173))</formula>
    </cfRule>
    <cfRule type="expression" dxfId="2097" priority="204" stopIfTrue="1">
      <formula>AND($F173&gt;0,OR($F173&lt;=$E173,$F173&gt;1,ROUND(F173-E173,6)&lt;ROUND(Mindest,6)))</formula>
    </cfRule>
  </conditionalFormatting>
  <conditionalFormatting sqref="F184:F193">
    <cfRule type="expression" dxfId="2096" priority="196" stopIfTrue="1">
      <formula>$D184="X"</formula>
    </cfRule>
    <cfRule type="expression" dxfId="2095" priority="198" stopIfTrue="1">
      <formula>AND(NOT(ISBLANK(E184)),ISBLANK(F184))</formula>
    </cfRule>
    <cfRule type="expression" dxfId="2094" priority="199" stopIfTrue="1">
      <formula>AND($F184&gt;0,OR($F184&lt;=$E184,$F184&gt;1,ROUND(F184-E184,6)&lt;ROUND(Mindest,6)))</formula>
    </cfRule>
  </conditionalFormatting>
  <conditionalFormatting sqref="F195:F204">
    <cfRule type="expression" dxfId="2093" priority="191" stopIfTrue="1">
      <formula>$D195="X"</formula>
    </cfRule>
    <cfRule type="expression" dxfId="2092" priority="193" stopIfTrue="1">
      <formula>AND(NOT(ISBLANK(E195)),ISBLANK(F195))</formula>
    </cfRule>
    <cfRule type="expression" dxfId="2091" priority="194" stopIfTrue="1">
      <formula>AND($F195&gt;0,OR($F195&lt;=$E195,$F195&gt;1,ROUND(F195-E195,6)&lt;ROUND(Mindest,6)))</formula>
    </cfRule>
  </conditionalFormatting>
  <conditionalFormatting sqref="F206:F215">
    <cfRule type="expression" dxfId="2090" priority="186" stopIfTrue="1">
      <formula>$D206="X"</formula>
    </cfRule>
    <cfRule type="expression" dxfId="2089" priority="188" stopIfTrue="1">
      <formula>AND(NOT(ISBLANK(E206)),ISBLANK(F206))</formula>
    </cfRule>
    <cfRule type="expression" dxfId="2088" priority="189" stopIfTrue="1">
      <formula>AND($F206&gt;0,OR($F206&lt;=$E206,$F206&gt;1,ROUND(F206-E206,6)&lt;ROUND(Mindest,6)))</formula>
    </cfRule>
  </conditionalFormatting>
  <conditionalFormatting sqref="F217:F226">
    <cfRule type="expression" dxfId="2087" priority="181" stopIfTrue="1">
      <formula>$D217="X"</formula>
    </cfRule>
    <cfRule type="expression" dxfId="2086" priority="183" stopIfTrue="1">
      <formula>AND(NOT(ISBLANK(E217)),ISBLANK(F217))</formula>
    </cfRule>
    <cfRule type="expression" dxfId="2085" priority="184" stopIfTrue="1">
      <formula>AND($F217&gt;0,OR($F217&lt;=$E217,$F217&gt;1,ROUND(F217-E217,6)&lt;ROUND(Mindest,6)))</formula>
    </cfRule>
  </conditionalFormatting>
  <conditionalFormatting sqref="F228:F237">
    <cfRule type="expression" dxfId="2084" priority="176" stopIfTrue="1">
      <formula>$D228="X"</formula>
    </cfRule>
    <cfRule type="expression" dxfId="2083" priority="178" stopIfTrue="1">
      <formula>AND(NOT(ISBLANK(E228)),ISBLANK(F228))</formula>
    </cfRule>
    <cfRule type="expression" dxfId="2082" priority="179" stopIfTrue="1">
      <formula>AND($F228&gt;0,OR($F228&lt;=$E228,$F228&gt;1,ROUND(F228-E228,6)&lt;ROUND(Mindest,6)))</formula>
    </cfRule>
  </conditionalFormatting>
  <conditionalFormatting sqref="F239:F248">
    <cfRule type="expression" dxfId="2081" priority="171" stopIfTrue="1">
      <formula>$D239="X"</formula>
    </cfRule>
    <cfRule type="expression" dxfId="2080" priority="173" stopIfTrue="1">
      <formula>AND(NOT(ISBLANK(E239)),ISBLANK(F239))</formula>
    </cfRule>
    <cfRule type="expression" dxfId="2079" priority="174" stopIfTrue="1">
      <formula>AND($F239&gt;0,OR($F239&lt;=$E239,$F239&gt;1,ROUND(F239-E239,6)&lt;ROUND(Mindest,6)))</formula>
    </cfRule>
  </conditionalFormatting>
  <conditionalFormatting sqref="F250:F259">
    <cfRule type="expression" dxfId="2078" priority="166" stopIfTrue="1">
      <formula>$D250="X"</formula>
    </cfRule>
    <cfRule type="expression" dxfId="2077" priority="168" stopIfTrue="1">
      <formula>AND(NOT(ISBLANK(E250)),ISBLANK(F250))</formula>
    </cfRule>
    <cfRule type="expression" dxfId="2076" priority="169" stopIfTrue="1">
      <formula>AND($F250&gt;0,OR($F250&lt;=$E250,$F250&gt;1,ROUND(F250-E250,6)&lt;ROUND(Mindest,6)))</formula>
    </cfRule>
  </conditionalFormatting>
  <conditionalFormatting sqref="F261:F270">
    <cfRule type="expression" dxfId="2075" priority="161" stopIfTrue="1">
      <formula>$D261="X"</formula>
    </cfRule>
    <cfRule type="expression" dxfId="2074" priority="163" stopIfTrue="1">
      <formula>AND(NOT(ISBLANK(E261)),ISBLANK(F261))</formula>
    </cfRule>
    <cfRule type="expression" dxfId="2073" priority="164" stopIfTrue="1">
      <formula>AND($F261&gt;0,OR($F261&lt;=$E261,$F261&gt;1,ROUND(F261-E261,6)&lt;ROUND(Mindest,6)))</formula>
    </cfRule>
  </conditionalFormatting>
  <conditionalFormatting sqref="F272:F281">
    <cfRule type="expression" dxfId="2072" priority="156" stopIfTrue="1">
      <formula>$D272="X"</formula>
    </cfRule>
    <cfRule type="expression" dxfId="2071" priority="158" stopIfTrue="1">
      <formula>AND(NOT(ISBLANK(E272)),ISBLANK(F272))</formula>
    </cfRule>
    <cfRule type="expression" dxfId="2070" priority="159" stopIfTrue="1">
      <formula>AND($F272&gt;0,OR($F272&lt;=$E272,$F272&gt;1,ROUND(F272-E272,6)&lt;ROUND(Mindest,6)))</formula>
    </cfRule>
  </conditionalFormatting>
  <conditionalFormatting sqref="F283:F292">
    <cfRule type="expression" dxfId="2069" priority="151" stopIfTrue="1">
      <formula>$D283="X"</formula>
    </cfRule>
    <cfRule type="expression" dxfId="2068" priority="153" stopIfTrue="1">
      <formula>AND(NOT(ISBLANK(E283)),ISBLANK(F283))</formula>
    </cfRule>
    <cfRule type="expression" dxfId="2067" priority="154" stopIfTrue="1">
      <formula>AND($F283&gt;0,OR($F283&lt;=$E283,$F283&gt;1,ROUND(F283-E283,6)&lt;ROUND(Mindest,6)))</formula>
    </cfRule>
  </conditionalFormatting>
  <conditionalFormatting sqref="F294:F303">
    <cfRule type="expression" dxfId="2066" priority="146" stopIfTrue="1">
      <formula>$D294="X"</formula>
    </cfRule>
    <cfRule type="expression" dxfId="2065" priority="148" stopIfTrue="1">
      <formula>AND(NOT(ISBLANK(E294)),ISBLANK(F294))</formula>
    </cfRule>
    <cfRule type="expression" dxfId="2064" priority="149" stopIfTrue="1">
      <formula>AND($F294&gt;0,OR($F294&lt;=$E294,$F294&gt;1,ROUND(F294-E294,6)&lt;ROUND(Mindest,6)))</formula>
    </cfRule>
  </conditionalFormatting>
  <conditionalFormatting sqref="F305:F314">
    <cfRule type="expression" dxfId="2063" priority="141" stopIfTrue="1">
      <formula>$D305="X"</formula>
    </cfRule>
    <cfRule type="expression" dxfId="2062" priority="143" stopIfTrue="1">
      <formula>AND(NOT(ISBLANK(E305)),ISBLANK(F305))</formula>
    </cfRule>
    <cfRule type="expression" dxfId="2061" priority="144" stopIfTrue="1">
      <formula>AND($F305&gt;0,OR($F305&lt;=$E305,$F305&gt;1,ROUND(F305-E305,6)&lt;ROUND(Mindest,6)))</formula>
    </cfRule>
  </conditionalFormatting>
  <conditionalFormatting sqref="F316:F325">
    <cfRule type="expression" dxfId="2060" priority="136" stopIfTrue="1">
      <formula>$D316="X"</formula>
    </cfRule>
    <cfRule type="expression" dxfId="2059" priority="138" stopIfTrue="1">
      <formula>AND(NOT(ISBLANK(E316)),ISBLANK(F316))</formula>
    </cfRule>
    <cfRule type="expression" dxfId="2058" priority="139" stopIfTrue="1">
      <formula>AND($F316&gt;0,OR($F316&lt;=$E316,$F316&gt;1,ROUND(F316-E316,6)&lt;ROUND(Mindest,6)))</formula>
    </cfRule>
  </conditionalFormatting>
  <conditionalFormatting sqref="F327:F336">
    <cfRule type="expression" dxfId="2057" priority="131" stopIfTrue="1">
      <formula>$D327="X"</formula>
    </cfRule>
    <cfRule type="expression" dxfId="2056" priority="133" stopIfTrue="1">
      <formula>AND(NOT(ISBLANK(E327)),ISBLANK(F327))</formula>
    </cfRule>
    <cfRule type="expression" dxfId="2055" priority="134" stopIfTrue="1">
      <formula>AND($F327&gt;0,OR($F327&lt;=$E327,$F327&gt;1,ROUND(F327-E327,6)&lt;ROUND(Mindest,6)))</formula>
    </cfRule>
  </conditionalFormatting>
  <conditionalFormatting sqref="F338:F347">
    <cfRule type="expression" dxfId="2054" priority="126" stopIfTrue="1">
      <formula>$D338="X"</formula>
    </cfRule>
    <cfRule type="expression" dxfId="2053" priority="128" stopIfTrue="1">
      <formula>AND(NOT(ISBLANK(E338)),ISBLANK(F338))</formula>
    </cfRule>
    <cfRule type="expression" dxfId="2052" priority="129" stopIfTrue="1">
      <formula>AND($F338&gt;0,OR($F338&lt;=$E338,$F338&gt;1,ROUND(F338-E338,6)&lt;ROUND(Mindest,6)))</formula>
    </cfRule>
  </conditionalFormatting>
  <conditionalFormatting sqref="E9:E17">
    <cfRule type="expression" dxfId="2051" priority="124" stopIfTrue="1">
      <formula>$D9="X"</formula>
    </cfRule>
  </conditionalFormatting>
  <conditionalFormatting sqref="E9:E17">
    <cfRule type="expression" dxfId="2050" priority="125" stopIfTrue="1">
      <formula>AND($E9&gt;0,OR($E9&lt;$F8,ISBLANK(F8)))</formula>
    </cfRule>
  </conditionalFormatting>
  <conditionalFormatting sqref="E20:E28">
    <cfRule type="expression" dxfId="2049" priority="122" stopIfTrue="1">
      <formula>$D20="X"</formula>
    </cfRule>
  </conditionalFormatting>
  <conditionalFormatting sqref="E20:E28">
    <cfRule type="expression" dxfId="2048" priority="123" stopIfTrue="1">
      <formula>AND($E20&gt;0,OR($E20&lt;$F19,ISBLANK(F19)))</formula>
    </cfRule>
  </conditionalFormatting>
  <conditionalFormatting sqref="E31:E39">
    <cfRule type="expression" dxfId="2047" priority="120" stopIfTrue="1">
      <formula>$D31="X"</formula>
    </cfRule>
  </conditionalFormatting>
  <conditionalFormatting sqref="E31:E39">
    <cfRule type="expression" dxfId="2046" priority="121" stopIfTrue="1">
      <formula>AND($E31&gt;0,OR($E31&lt;$F30,ISBLANK(F30)))</formula>
    </cfRule>
  </conditionalFormatting>
  <conditionalFormatting sqref="E42:E50">
    <cfRule type="expression" dxfId="2045" priority="118" stopIfTrue="1">
      <formula>$D42="X"</formula>
    </cfRule>
  </conditionalFormatting>
  <conditionalFormatting sqref="E42:E50">
    <cfRule type="expression" dxfId="2044" priority="119" stopIfTrue="1">
      <formula>AND($E42&gt;0,OR($E42&lt;$F41,ISBLANK(F41)))</formula>
    </cfRule>
  </conditionalFormatting>
  <conditionalFormatting sqref="E53:E61">
    <cfRule type="expression" dxfId="2043" priority="116" stopIfTrue="1">
      <formula>$D53="X"</formula>
    </cfRule>
  </conditionalFormatting>
  <conditionalFormatting sqref="E53:E61">
    <cfRule type="expression" dxfId="2042" priority="117" stopIfTrue="1">
      <formula>AND($E53&gt;0,OR($E53&lt;$F52,ISBLANK(F52)))</formula>
    </cfRule>
  </conditionalFormatting>
  <conditionalFormatting sqref="E64:E72">
    <cfRule type="expression" dxfId="2041" priority="114" stopIfTrue="1">
      <formula>$D64="X"</formula>
    </cfRule>
  </conditionalFormatting>
  <conditionalFormatting sqref="E64:E72">
    <cfRule type="expression" dxfId="2040" priority="115" stopIfTrue="1">
      <formula>AND($E64&gt;0,OR($E64&lt;$F63,ISBLANK(F63)))</formula>
    </cfRule>
  </conditionalFormatting>
  <conditionalFormatting sqref="E75:E83">
    <cfRule type="expression" dxfId="2039" priority="112" stopIfTrue="1">
      <formula>$D75="X"</formula>
    </cfRule>
  </conditionalFormatting>
  <conditionalFormatting sqref="E75:E83">
    <cfRule type="expression" dxfId="2038" priority="113" stopIfTrue="1">
      <formula>AND($E75&gt;0,OR($E75&lt;$F74,ISBLANK(F74)))</formula>
    </cfRule>
  </conditionalFormatting>
  <conditionalFormatting sqref="E86:E94">
    <cfRule type="expression" dxfId="2037" priority="110" stopIfTrue="1">
      <formula>$D86="X"</formula>
    </cfRule>
  </conditionalFormatting>
  <conditionalFormatting sqref="E86:E94">
    <cfRule type="expression" dxfId="2036" priority="111" stopIfTrue="1">
      <formula>AND($E86&gt;0,OR($E86&lt;$F85,ISBLANK(F85)))</formula>
    </cfRule>
  </conditionalFormatting>
  <conditionalFormatting sqref="E97:E105">
    <cfRule type="expression" dxfId="2035" priority="108" stopIfTrue="1">
      <formula>$D97="X"</formula>
    </cfRule>
  </conditionalFormatting>
  <conditionalFormatting sqref="E97:E105">
    <cfRule type="expression" dxfId="2034" priority="109" stopIfTrue="1">
      <formula>AND($E97&gt;0,OR($E97&lt;$F96,ISBLANK(F96)))</formula>
    </cfRule>
  </conditionalFormatting>
  <conditionalFormatting sqref="E108:E116">
    <cfRule type="expression" dxfId="2033" priority="106" stopIfTrue="1">
      <formula>$D108="X"</formula>
    </cfRule>
  </conditionalFormatting>
  <conditionalFormatting sqref="E108:E116">
    <cfRule type="expression" dxfId="2032" priority="107" stopIfTrue="1">
      <formula>AND($E108&gt;0,OR($E108&lt;$F107,ISBLANK(F107)))</formula>
    </cfRule>
  </conditionalFormatting>
  <conditionalFormatting sqref="E119:E127">
    <cfRule type="expression" dxfId="2031" priority="104" stopIfTrue="1">
      <formula>$D119="X"</formula>
    </cfRule>
  </conditionalFormatting>
  <conditionalFormatting sqref="E119:E127">
    <cfRule type="expression" dxfId="2030" priority="105" stopIfTrue="1">
      <formula>AND($E119&gt;0,OR($E119&lt;$F118,ISBLANK(F118)))</formula>
    </cfRule>
  </conditionalFormatting>
  <conditionalFormatting sqref="E130:E138">
    <cfRule type="expression" dxfId="2029" priority="102" stopIfTrue="1">
      <formula>$D130="X"</formula>
    </cfRule>
  </conditionalFormatting>
  <conditionalFormatting sqref="E130:E138">
    <cfRule type="expression" dxfId="2028" priority="103" stopIfTrue="1">
      <formula>AND($E130&gt;0,OR($E130&lt;$F129,ISBLANK(F129)))</formula>
    </cfRule>
  </conditionalFormatting>
  <conditionalFormatting sqref="E141:E149">
    <cfRule type="expression" dxfId="2027" priority="100" stopIfTrue="1">
      <formula>$D141="X"</formula>
    </cfRule>
  </conditionalFormatting>
  <conditionalFormatting sqref="E141:E149">
    <cfRule type="expression" dxfId="2026" priority="101" stopIfTrue="1">
      <formula>AND($E141&gt;0,OR($E141&lt;$F140,ISBLANK(F140)))</formula>
    </cfRule>
  </conditionalFormatting>
  <conditionalFormatting sqref="E152:E160">
    <cfRule type="expression" dxfId="2025" priority="98" stopIfTrue="1">
      <formula>$D152="X"</formula>
    </cfRule>
  </conditionalFormatting>
  <conditionalFormatting sqref="E152:E160">
    <cfRule type="expression" dxfId="2024" priority="99" stopIfTrue="1">
      <formula>AND($E152&gt;0,OR($E152&lt;$F151,ISBLANK(F151)))</formula>
    </cfRule>
  </conditionalFormatting>
  <conditionalFormatting sqref="E163:E171">
    <cfRule type="expression" dxfId="2023" priority="96" stopIfTrue="1">
      <formula>$D163="X"</formula>
    </cfRule>
  </conditionalFormatting>
  <conditionalFormatting sqref="E163:E171">
    <cfRule type="expression" dxfId="2022" priority="97" stopIfTrue="1">
      <formula>AND($E163&gt;0,OR($E163&lt;$F162,ISBLANK(F162)))</formula>
    </cfRule>
  </conditionalFormatting>
  <conditionalFormatting sqref="E174:E182">
    <cfRule type="expression" dxfId="2021" priority="94" stopIfTrue="1">
      <formula>$D174="X"</formula>
    </cfRule>
  </conditionalFormatting>
  <conditionalFormatting sqref="E174:E182">
    <cfRule type="expression" dxfId="2020" priority="95" stopIfTrue="1">
      <formula>AND($E174&gt;0,OR($E174&lt;$F173,ISBLANK(F173)))</formula>
    </cfRule>
  </conditionalFormatting>
  <conditionalFormatting sqref="E185:E193">
    <cfRule type="expression" dxfId="2019" priority="92" stopIfTrue="1">
      <formula>$D185="X"</formula>
    </cfRule>
  </conditionalFormatting>
  <conditionalFormatting sqref="E185:E193">
    <cfRule type="expression" dxfId="2018" priority="93" stopIfTrue="1">
      <formula>AND($E185&gt;0,OR($E185&lt;$F184,ISBLANK(F184)))</formula>
    </cfRule>
  </conditionalFormatting>
  <conditionalFormatting sqref="E196:E204">
    <cfRule type="expression" dxfId="2017" priority="90" stopIfTrue="1">
      <formula>$D196="X"</formula>
    </cfRule>
  </conditionalFormatting>
  <conditionalFormatting sqref="E196:E204">
    <cfRule type="expression" dxfId="2016" priority="91" stopIfTrue="1">
      <formula>AND($E196&gt;0,OR($E196&lt;$F195,ISBLANK(F195)))</formula>
    </cfRule>
  </conditionalFormatting>
  <conditionalFormatting sqref="E207:E215">
    <cfRule type="expression" dxfId="2015" priority="88" stopIfTrue="1">
      <formula>$D207="X"</formula>
    </cfRule>
  </conditionalFormatting>
  <conditionalFormatting sqref="E207:E215">
    <cfRule type="expression" dxfId="2014" priority="89" stopIfTrue="1">
      <formula>AND($E207&gt;0,OR($E207&lt;$F206,ISBLANK(F206)))</formula>
    </cfRule>
  </conditionalFormatting>
  <conditionalFormatting sqref="E218:E226">
    <cfRule type="expression" dxfId="2013" priority="86" stopIfTrue="1">
      <formula>$D218="X"</formula>
    </cfRule>
  </conditionalFormatting>
  <conditionalFormatting sqref="E218:E226">
    <cfRule type="expression" dxfId="2012" priority="87" stopIfTrue="1">
      <formula>AND($E218&gt;0,OR($E218&lt;$F217,ISBLANK(F217)))</formula>
    </cfRule>
  </conditionalFormatting>
  <conditionalFormatting sqref="E229:E237">
    <cfRule type="expression" dxfId="2011" priority="84" stopIfTrue="1">
      <formula>$D229="X"</formula>
    </cfRule>
  </conditionalFormatting>
  <conditionalFormatting sqref="E229:E237">
    <cfRule type="expression" dxfId="2010" priority="85" stopIfTrue="1">
      <formula>AND($E229&gt;0,OR($E229&lt;$F228,ISBLANK(F228)))</formula>
    </cfRule>
  </conditionalFormatting>
  <conditionalFormatting sqref="E240:E248">
    <cfRule type="expression" dxfId="2009" priority="82" stopIfTrue="1">
      <formula>$D240="X"</formula>
    </cfRule>
  </conditionalFormatting>
  <conditionalFormatting sqref="E240:E248">
    <cfRule type="expression" dxfId="2008" priority="83" stopIfTrue="1">
      <formula>AND($E240&gt;0,OR($E240&lt;$F239,ISBLANK(F239)))</formula>
    </cfRule>
  </conditionalFormatting>
  <conditionalFormatting sqref="E251:E259">
    <cfRule type="expression" dxfId="2007" priority="80" stopIfTrue="1">
      <formula>$D251="X"</formula>
    </cfRule>
  </conditionalFormatting>
  <conditionalFormatting sqref="E251:E259">
    <cfRule type="expression" dxfId="2006" priority="81" stopIfTrue="1">
      <formula>AND($E251&gt;0,OR($E251&lt;$F250,ISBLANK(F250)))</formula>
    </cfRule>
  </conditionalFormatting>
  <conditionalFormatting sqref="E262:E270">
    <cfRule type="expression" dxfId="2005" priority="78" stopIfTrue="1">
      <formula>$D262="X"</formula>
    </cfRule>
  </conditionalFormatting>
  <conditionalFormatting sqref="E262:E270">
    <cfRule type="expression" dxfId="2004" priority="79" stopIfTrue="1">
      <formula>AND($E262&gt;0,OR($E262&lt;$F261,ISBLANK(F261)))</formula>
    </cfRule>
  </conditionalFormatting>
  <conditionalFormatting sqref="E273:E281">
    <cfRule type="expression" dxfId="2003" priority="76" stopIfTrue="1">
      <formula>$D273="X"</formula>
    </cfRule>
  </conditionalFormatting>
  <conditionalFormatting sqref="E273:E281">
    <cfRule type="expression" dxfId="2002" priority="77" stopIfTrue="1">
      <formula>AND($E273&gt;0,OR($E273&lt;$F272,ISBLANK(F272)))</formula>
    </cfRule>
  </conditionalFormatting>
  <conditionalFormatting sqref="E284:E292">
    <cfRule type="expression" dxfId="2001" priority="74" stopIfTrue="1">
      <formula>$D284="X"</formula>
    </cfRule>
  </conditionalFormatting>
  <conditionalFormatting sqref="E284:E292">
    <cfRule type="expression" dxfId="2000" priority="75" stopIfTrue="1">
      <formula>AND($E284&gt;0,OR($E284&lt;$F283,ISBLANK(F283)))</formula>
    </cfRule>
  </conditionalFormatting>
  <conditionalFormatting sqref="E295:E303">
    <cfRule type="expression" dxfId="1999" priority="72" stopIfTrue="1">
      <formula>$D295="X"</formula>
    </cfRule>
  </conditionalFormatting>
  <conditionalFormatting sqref="E295:E303">
    <cfRule type="expression" dxfId="1998" priority="73" stopIfTrue="1">
      <formula>AND($E295&gt;0,OR($E295&lt;$F294,ISBLANK(F294)))</formula>
    </cfRule>
  </conditionalFormatting>
  <conditionalFormatting sqref="E306:E314">
    <cfRule type="expression" dxfId="1997" priority="70" stopIfTrue="1">
      <formula>$D306="X"</formula>
    </cfRule>
  </conditionalFormatting>
  <conditionalFormatting sqref="E306:E314">
    <cfRule type="expression" dxfId="1996" priority="71" stopIfTrue="1">
      <formula>AND($E306&gt;0,OR($E306&lt;$F305,ISBLANK(F305)))</formula>
    </cfRule>
  </conditionalFormatting>
  <conditionalFormatting sqref="E317:E325">
    <cfRule type="expression" dxfId="1995" priority="68" stopIfTrue="1">
      <formula>$D317="X"</formula>
    </cfRule>
  </conditionalFormatting>
  <conditionalFormatting sqref="E317:E325">
    <cfRule type="expression" dxfId="1994" priority="69" stopIfTrue="1">
      <formula>AND($E317&gt;0,OR($E317&lt;$F316,ISBLANK(F316)))</formula>
    </cfRule>
  </conditionalFormatting>
  <conditionalFormatting sqref="E328:E336">
    <cfRule type="expression" dxfId="1993" priority="66" stopIfTrue="1">
      <formula>$D328="X"</formula>
    </cfRule>
  </conditionalFormatting>
  <conditionalFormatting sqref="E328:E336">
    <cfRule type="expression" dxfId="1992" priority="67" stopIfTrue="1">
      <formula>AND($E328&gt;0,OR($E328&lt;$F327,ISBLANK(F327)))</formula>
    </cfRule>
  </conditionalFormatting>
  <conditionalFormatting sqref="E339:E347">
    <cfRule type="expression" dxfId="1991" priority="64" stopIfTrue="1">
      <formula>$D339="X"</formula>
    </cfRule>
  </conditionalFormatting>
  <conditionalFormatting sqref="E339:E347">
    <cfRule type="expression" dxfId="1990"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1989" priority="63">
      <formula>OR($N$5="x",$N$5="X")</formula>
    </cfRule>
  </conditionalFormatting>
  <conditionalFormatting sqref="O348">
    <cfRule type="expression" dxfId="1988" priority="1" stopIfTrue="1">
      <formula>$D348="X"</formula>
    </cfRule>
  </conditionalFormatting>
  <conditionalFormatting sqref="P29">
    <cfRule type="expression" dxfId="1987" priority="61" stopIfTrue="1">
      <formula>$D29="X"</formula>
    </cfRule>
  </conditionalFormatting>
  <conditionalFormatting sqref="P40">
    <cfRule type="expression" dxfId="1986" priority="60" stopIfTrue="1">
      <formula>$D40="X"</formula>
    </cfRule>
  </conditionalFormatting>
  <conditionalFormatting sqref="P51">
    <cfRule type="expression" dxfId="1985" priority="59" stopIfTrue="1">
      <formula>$D51="X"</formula>
    </cfRule>
  </conditionalFormatting>
  <conditionalFormatting sqref="P62">
    <cfRule type="expression" dxfId="1984" priority="58" stopIfTrue="1">
      <formula>$D62="X"</formula>
    </cfRule>
  </conditionalFormatting>
  <conditionalFormatting sqref="P73">
    <cfRule type="expression" dxfId="1983" priority="57" stopIfTrue="1">
      <formula>$D73="X"</formula>
    </cfRule>
  </conditionalFormatting>
  <conditionalFormatting sqref="P84">
    <cfRule type="expression" dxfId="1982" priority="56" stopIfTrue="1">
      <formula>$D84="X"</formula>
    </cfRule>
  </conditionalFormatting>
  <conditionalFormatting sqref="P95">
    <cfRule type="expression" dxfId="1981" priority="55" stopIfTrue="1">
      <formula>$D95="X"</formula>
    </cfRule>
  </conditionalFormatting>
  <conditionalFormatting sqref="P106">
    <cfRule type="expression" dxfId="1980" priority="54" stopIfTrue="1">
      <formula>$D106="X"</formula>
    </cfRule>
  </conditionalFormatting>
  <conditionalFormatting sqref="P117">
    <cfRule type="expression" dxfId="1979" priority="53" stopIfTrue="1">
      <formula>$D117="X"</formula>
    </cfRule>
  </conditionalFormatting>
  <conditionalFormatting sqref="P128">
    <cfRule type="expression" dxfId="1978" priority="52" stopIfTrue="1">
      <formula>$D128="X"</formula>
    </cfRule>
  </conditionalFormatting>
  <conditionalFormatting sqref="P139">
    <cfRule type="expression" dxfId="1977" priority="51" stopIfTrue="1">
      <formula>$D139="X"</formula>
    </cfRule>
  </conditionalFormatting>
  <conditionalFormatting sqref="P150">
    <cfRule type="expression" dxfId="1976" priority="50" stopIfTrue="1">
      <formula>$D150="X"</formula>
    </cfRule>
  </conditionalFormatting>
  <conditionalFormatting sqref="P161">
    <cfRule type="expression" dxfId="1975" priority="49" stopIfTrue="1">
      <formula>$D161="X"</formula>
    </cfRule>
  </conditionalFormatting>
  <conditionalFormatting sqref="P172">
    <cfRule type="expression" dxfId="1974" priority="48" stopIfTrue="1">
      <formula>$D172="X"</formula>
    </cfRule>
  </conditionalFormatting>
  <conditionalFormatting sqref="P183">
    <cfRule type="expression" dxfId="1973" priority="47" stopIfTrue="1">
      <formula>$D183="X"</formula>
    </cfRule>
  </conditionalFormatting>
  <conditionalFormatting sqref="P194">
    <cfRule type="expression" dxfId="1972" priority="46" stopIfTrue="1">
      <formula>$D194="X"</formula>
    </cfRule>
  </conditionalFormatting>
  <conditionalFormatting sqref="P205">
    <cfRule type="expression" dxfId="1971" priority="45" stopIfTrue="1">
      <formula>$D205="X"</formula>
    </cfRule>
  </conditionalFormatting>
  <conditionalFormatting sqref="P216">
    <cfRule type="expression" dxfId="1970" priority="44" stopIfTrue="1">
      <formula>$D216="X"</formula>
    </cfRule>
  </conditionalFormatting>
  <conditionalFormatting sqref="P227">
    <cfRule type="expression" dxfId="1969" priority="43" stopIfTrue="1">
      <formula>$D227="X"</formula>
    </cfRule>
  </conditionalFormatting>
  <conditionalFormatting sqref="P238">
    <cfRule type="expression" dxfId="1968" priority="42" stopIfTrue="1">
      <formula>$D238="X"</formula>
    </cfRule>
  </conditionalFormatting>
  <conditionalFormatting sqref="P249">
    <cfRule type="expression" dxfId="1967" priority="41" stopIfTrue="1">
      <formula>$D249="X"</formula>
    </cfRule>
  </conditionalFormatting>
  <conditionalFormatting sqref="P260">
    <cfRule type="expression" dxfId="1966" priority="40" stopIfTrue="1">
      <formula>$D260="X"</formula>
    </cfRule>
  </conditionalFormatting>
  <conditionalFormatting sqref="P271">
    <cfRule type="expression" dxfId="1965" priority="39" stopIfTrue="1">
      <formula>$D271="X"</formula>
    </cfRule>
  </conditionalFormatting>
  <conditionalFormatting sqref="P282">
    <cfRule type="expression" dxfId="1964" priority="38" stopIfTrue="1">
      <formula>$D282="X"</formula>
    </cfRule>
  </conditionalFormatting>
  <conditionalFormatting sqref="P293">
    <cfRule type="expression" dxfId="1963" priority="37" stopIfTrue="1">
      <formula>$D293="X"</formula>
    </cfRule>
  </conditionalFormatting>
  <conditionalFormatting sqref="P304">
    <cfRule type="expression" dxfId="1962" priority="36" stopIfTrue="1">
      <formula>$D304="X"</formula>
    </cfRule>
  </conditionalFormatting>
  <conditionalFormatting sqref="P315">
    <cfRule type="expression" dxfId="1961" priority="35" stopIfTrue="1">
      <formula>$D315="X"</formula>
    </cfRule>
  </conditionalFormatting>
  <conditionalFormatting sqref="P326">
    <cfRule type="expression" dxfId="1960" priority="34" stopIfTrue="1">
      <formula>$D326="X"</formula>
    </cfRule>
  </conditionalFormatting>
  <conditionalFormatting sqref="P337">
    <cfRule type="expression" dxfId="1959" priority="33" stopIfTrue="1">
      <formula>$D337="X"</formula>
    </cfRule>
  </conditionalFormatting>
  <conditionalFormatting sqref="P348">
    <cfRule type="expression" dxfId="1958" priority="32" stopIfTrue="1">
      <formula>$D348="X"</formula>
    </cfRule>
  </conditionalFormatting>
  <conditionalFormatting sqref="O18">
    <cfRule type="expression" dxfId="1957" priority="31" stopIfTrue="1">
      <formula>$D18="X"</formula>
    </cfRule>
  </conditionalFormatting>
  <conditionalFormatting sqref="O29">
    <cfRule type="expression" dxfId="1956" priority="30" stopIfTrue="1">
      <formula>$D29="X"</formula>
    </cfRule>
  </conditionalFormatting>
  <conditionalFormatting sqref="O40">
    <cfRule type="expression" dxfId="1955" priority="29" stopIfTrue="1">
      <formula>$D40="X"</formula>
    </cfRule>
  </conditionalFormatting>
  <conditionalFormatting sqref="O51">
    <cfRule type="expression" dxfId="1954" priority="28" stopIfTrue="1">
      <formula>$D51="X"</formula>
    </cfRule>
  </conditionalFormatting>
  <conditionalFormatting sqref="O62">
    <cfRule type="expression" dxfId="1953" priority="27" stopIfTrue="1">
      <formula>$D62="X"</formula>
    </cfRule>
  </conditionalFormatting>
  <conditionalFormatting sqref="O73">
    <cfRule type="expression" dxfId="1952" priority="26" stopIfTrue="1">
      <formula>$D73="X"</formula>
    </cfRule>
  </conditionalFormatting>
  <conditionalFormatting sqref="O84">
    <cfRule type="expression" dxfId="1951" priority="25" stopIfTrue="1">
      <formula>$D84="X"</formula>
    </cfRule>
  </conditionalFormatting>
  <conditionalFormatting sqref="O95">
    <cfRule type="expression" dxfId="1950" priority="24" stopIfTrue="1">
      <formula>$D95="X"</formula>
    </cfRule>
  </conditionalFormatting>
  <conditionalFormatting sqref="O106">
    <cfRule type="expression" dxfId="1949" priority="23" stopIfTrue="1">
      <formula>$D106="X"</formula>
    </cfRule>
  </conditionalFormatting>
  <conditionalFormatting sqref="O117">
    <cfRule type="expression" dxfId="1948" priority="22" stopIfTrue="1">
      <formula>$D117="X"</formula>
    </cfRule>
  </conditionalFormatting>
  <conditionalFormatting sqref="O128">
    <cfRule type="expression" dxfId="1947" priority="21" stopIfTrue="1">
      <formula>$D128="X"</formula>
    </cfRule>
  </conditionalFormatting>
  <conditionalFormatting sqref="O139">
    <cfRule type="expression" dxfId="1946" priority="20" stopIfTrue="1">
      <formula>$D139="X"</formula>
    </cfRule>
  </conditionalFormatting>
  <conditionalFormatting sqref="O150">
    <cfRule type="expression" dxfId="1945" priority="19" stopIfTrue="1">
      <formula>$D150="X"</formula>
    </cfRule>
  </conditionalFormatting>
  <conditionalFormatting sqref="O161">
    <cfRule type="expression" dxfId="1944" priority="18" stopIfTrue="1">
      <formula>$D161="X"</formula>
    </cfRule>
  </conditionalFormatting>
  <conditionalFormatting sqref="O172">
    <cfRule type="expression" dxfId="1943" priority="17" stopIfTrue="1">
      <formula>$D172="X"</formula>
    </cfRule>
  </conditionalFormatting>
  <conditionalFormatting sqref="O183">
    <cfRule type="expression" dxfId="1942" priority="16" stopIfTrue="1">
      <formula>$D183="X"</formula>
    </cfRule>
  </conditionalFormatting>
  <conditionalFormatting sqref="O194">
    <cfRule type="expression" dxfId="1941" priority="15" stopIfTrue="1">
      <formula>$D194="X"</formula>
    </cfRule>
  </conditionalFormatting>
  <conditionalFormatting sqref="O205">
    <cfRule type="expression" dxfId="1940" priority="14" stopIfTrue="1">
      <formula>$D205="X"</formula>
    </cfRule>
  </conditionalFormatting>
  <conditionalFormatting sqref="O216">
    <cfRule type="expression" dxfId="1939" priority="13" stopIfTrue="1">
      <formula>$D216="X"</formula>
    </cfRule>
  </conditionalFormatting>
  <conditionalFormatting sqref="O227">
    <cfRule type="expression" dxfId="1938" priority="12" stopIfTrue="1">
      <formula>$D227="X"</formula>
    </cfRule>
  </conditionalFormatting>
  <conditionalFormatting sqref="O238">
    <cfRule type="expression" dxfId="1937" priority="11" stopIfTrue="1">
      <formula>$D238="X"</formula>
    </cfRule>
  </conditionalFormatting>
  <conditionalFormatting sqref="O249">
    <cfRule type="expression" dxfId="1936" priority="10" stopIfTrue="1">
      <formula>$D249="X"</formula>
    </cfRule>
  </conditionalFormatting>
  <conditionalFormatting sqref="O260">
    <cfRule type="expression" dxfId="1935" priority="9" stopIfTrue="1">
      <formula>$D260="X"</formula>
    </cfRule>
  </conditionalFormatting>
  <conditionalFormatting sqref="O271">
    <cfRule type="expression" dxfId="1934" priority="8" stopIfTrue="1">
      <formula>$D271="X"</formula>
    </cfRule>
  </conditionalFormatting>
  <conditionalFormatting sqref="O282">
    <cfRule type="expression" dxfId="1933" priority="7" stopIfTrue="1">
      <formula>$D282="X"</formula>
    </cfRule>
  </conditionalFormatting>
  <conditionalFormatting sqref="O293">
    <cfRule type="expression" dxfId="1932" priority="6" stopIfTrue="1">
      <formula>$D293="X"</formula>
    </cfRule>
  </conditionalFormatting>
  <conditionalFormatting sqref="O304">
    <cfRule type="expression" dxfId="1931" priority="5" stopIfTrue="1">
      <formula>$D304="X"</formula>
    </cfRule>
  </conditionalFormatting>
  <conditionalFormatting sqref="O315">
    <cfRule type="expression" dxfId="1930" priority="4" stopIfTrue="1">
      <formula>$D315="X"</formula>
    </cfRule>
  </conditionalFormatting>
  <conditionalFormatting sqref="O326">
    <cfRule type="expression" dxfId="1929" priority="3" stopIfTrue="1">
      <formula>$D326="X"</formula>
    </cfRule>
  </conditionalFormatting>
  <conditionalFormatting sqref="O337">
    <cfRule type="expression" dxfId="1928"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9E396A24-B4B4-42FA-AE5A-D7533A71122B}">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F361031D-23F4-44F4-92CC-C65FF69BB18F}">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70971DAC-D1ED-40CE-BC44-987E73FC2E39}">
            <xm:f>ABS($K$350)&gt;(DATEN!$C$5-DATEN!$C$6)*2</xm:f>
            <x14:dxf>
              <fill>
                <patternFill>
                  <bgColor rgb="FFFF0000"/>
                </patternFill>
              </fill>
            </x14:dxf>
          </x14:cfRule>
          <x14:cfRule type="expression" priority="383" id="{D15151EA-E786-4AA3-9B63-1028727C97CB}">
            <xm:f>ABS($K$350)&gt;(DATEN!$C$5-DATEN!$C$6)</xm:f>
            <x14:dxf>
              <fill>
                <patternFill>
                  <bgColor rgb="FFFFFF00"/>
                </patternFill>
              </fill>
            </x14:dxf>
          </x14:cfRule>
          <xm:sqref>K350</xm:sqref>
        </x14:conditionalFormatting>
        <x14:conditionalFormatting xmlns:xm="http://schemas.microsoft.com/office/excel/2006/main">
          <x14:cfRule type="expression" priority="380" id="{DC32140D-3618-471B-BCC6-95B9AD33510D}">
            <xm:f>ABS($K$353)&gt;(DATEN!$C$5-DATEN!$C$6)*2</xm:f>
            <x14:dxf>
              <fill>
                <patternFill>
                  <bgColor rgb="FFFF0000"/>
                </patternFill>
              </fill>
            </x14:dxf>
          </x14:cfRule>
          <x14:cfRule type="expression" priority="381" id="{98BE1EBB-A5CA-49E1-B588-4AF5A69C70A2}">
            <xm:f>ABS($K$353)&gt;(DATEN!$C$5-DATEN!$C$6)</xm:f>
            <x14:dxf>
              <fill>
                <patternFill>
                  <bgColor rgb="FFFFFF00"/>
                </patternFill>
              </fill>
            </x14:dxf>
          </x14:cfRule>
          <xm:sqref>K353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7</v>
      </c>
      <c r="B2" s="296" t="str">
        <f>CONCATENATE("Arbeitszeiterfassung ",TEXT(B18,"MMMM JJJJ"))</f>
        <v>Arbeitszeiterfassung Juli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IF(DATEN!S23="","!!! Dieser Monat wird nicht gewertet !!!","")</f>
        <v/>
      </c>
      <c r="D4" s="18"/>
      <c r="I4" s="7"/>
      <c r="J4" s="7"/>
      <c r="M4" s="280" t="s">
        <v>176</v>
      </c>
      <c r="N4" s="281"/>
      <c r="O4" s="121"/>
      <c r="P4" s="121"/>
    </row>
    <row r="5" spans="1:27" ht="15.75" customHeight="1" thickBot="1" x14ac:dyDescent="0.25">
      <c r="D5" s="18"/>
      <c r="E5" s="100"/>
      <c r="F5" s="101">
        <f>MAX(Juni!F338:F347)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
      </c>
      <c r="B8" s="66">
        <f>DATE(DATEN!$H$3,$A$2,1)</f>
        <v>44742</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44742</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44742</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44742</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44742</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44742</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44742</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44742</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44742</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44742</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f>IF(LEN(B18)&gt;0,IF(WEEKDAY(B18)=4,TRUNC((B18-DATE(YEAR(B18+3-MOD(B18-2,7)),1,MOD(B18-2,7)-9))/7),""))</f>
        <v>26</v>
      </c>
      <c r="B18" s="77">
        <f>DATE(DATEN!$H$3,$A$2,1)</f>
        <v>44742</v>
      </c>
      <c r="C18" s="78">
        <f>IF(WEEKDAY(B18)=1,7,WEEKDAY(B18)-1)</f>
        <v>3</v>
      </c>
      <c r="D18" s="79" t="str" cm="1">
        <f t="array" aca="1" ref="D18" ca="1">IF(LEN(B18)&gt;0,IF(OR(INDIRECT("DATEN!D"&amp;9+C18)=0,NOT(ISNA(MATCH(B18,DATEN!$D$18:$D$33,0)))),"X",IF(OR(B18=DATEN!$D$26-1,B18=DATEN!$D$27-2,B18=DATEN!$D$30-2),"V","")),"")</f>
        <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-0.32916666666666666</v>
      </c>
      <c r="L18" s="146" t="str">
        <f ca="1">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2026-27</v>
      </c>
      <c r="Q18" s="94">
        <f>SUM(Q8:Q17)</f>
        <v>0</v>
      </c>
      <c r="R18" s="94"/>
      <c r="S18" s="94"/>
      <c r="T18" s="94"/>
      <c r="U18" s="125"/>
      <c r="V18" s="105">
        <f ca="1">IF(D18="x",DATEN!$N$88,DATEN!$N$87)</f>
        <v>0.125</v>
      </c>
      <c r="W18" s="91" t="s">
        <v>92</v>
      </c>
      <c r="X18" s="145">
        <f ca="1">IF(LEN(B18)&gt;0,IF(WEEKDAY(B18,2)=1,H18,H18+X7),X7)</f>
        <v>0.125</v>
      </c>
      <c r="Y18" s="91"/>
      <c r="Z18" s="202" t="str">
        <f t="shared" si="5"/>
        <v/>
      </c>
      <c r="AA18" s="203" t="str">
        <f t="shared" si="6"/>
        <v/>
      </c>
    </row>
    <row r="19" spans="1:27" ht="14.25" x14ac:dyDescent="0.25">
      <c r="A19" s="285" t="str">
        <f>IF(ISNA(MATCH(B29,DATEN!$D$18:$D$42,0)),"",INDEX(DATEN!$C$18:$D$42,MATCH(B29,DATEN!$D$18:$D$42,0),1))</f>
        <v/>
      </c>
      <c r="B19" s="66">
        <f t="shared" ref="B19:B28" si="8">B8+1</f>
        <v>44743</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44743</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44743</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44743</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44743</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44743</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44743</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44743</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44743</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44743</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KW</v>
      </c>
      <c r="B29" s="81">
        <f>B18+1</f>
        <v>44743</v>
      </c>
      <c r="C29" s="78">
        <f>IF(WEEKDAY(B29)=1,7,WEEKDAY(B29)-1)</f>
        <v>4</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-0.32916666666666666</v>
      </c>
      <c r="L29" s="146" t="str">
        <f ca="1">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2026-27</v>
      </c>
      <c r="Q29" s="94">
        <f>SUM(Q19:Q28)</f>
        <v>0</v>
      </c>
      <c r="R29" s="94"/>
      <c r="S29" s="94"/>
      <c r="T29" s="94"/>
      <c r="U29" s="125"/>
      <c r="V29" s="105">
        <f ca="1">IF(D29="x",DATEN!$N$88,DATEN!$N$87)</f>
        <v>0.125</v>
      </c>
      <c r="W29" s="91" t="s">
        <v>92</v>
      </c>
      <c r="X29" s="145">
        <f ca="1">IF(LEN(B29)&gt;0,IF(WEEKDAY(B29,2)=1,H29,H29+X18),X18)</f>
        <v>0.125</v>
      </c>
      <c r="Z29" s="202" t="str">
        <f t="shared" si="5"/>
        <v/>
      </c>
      <c r="AA29" s="203" t="str">
        <f t="shared" si="6"/>
        <v/>
      </c>
    </row>
    <row r="30" spans="1:27" ht="14.25" x14ac:dyDescent="0.25">
      <c r="A30" s="285" t="str">
        <f>IF(ISNA(MATCH(B40,DATEN!$D$18:$D$42,0)),"",INDEX(DATEN!$C$18:$D$42,MATCH(B40,DATEN!$D$18:$D$42,0),1))</f>
        <v/>
      </c>
      <c r="B30" s="66">
        <f t="shared" ref="B30:B39" si="13">B19+1</f>
        <v>44744</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44744</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44744</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44744</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44744</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44744</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44744</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44744</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44744</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44744</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
      </c>
      <c r="B40" s="81">
        <f>B29+1</f>
        <v>44744</v>
      </c>
      <c r="C40" s="78">
        <f>IF(WEEKDAY(B40)=1,7,WEEKDAY(B40)-1)</f>
        <v>5</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-0.32916666666666666</v>
      </c>
      <c r="L40" s="146" t="str">
        <f ca="1">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2026-27</v>
      </c>
      <c r="Q40" s="94">
        <f>SUM(Q30:Q39)</f>
        <v>0</v>
      </c>
      <c r="R40" s="94"/>
      <c r="S40" s="94"/>
      <c r="T40" s="94"/>
      <c r="U40" s="125"/>
      <c r="V40" s="105">
        <f ca="1">IF(D40="x",DATEN!$N$88,DATEN!$N$87)</f>
        <v>0.125</v>
      </c>
      <c r="W40" s="91" t="s">
        <v>92</v>
      </c>
      <c r="X40" s="145">
        <f ca="1">IF(LEN(B40)&gt;0,IF(WEEKDAY(B40,2)=1,H40,H40+X29),X29)</f>
        <v>0.125</v>
      </c>
      <c r="Z40" s="202" t="str">
        <f t="shared" si="5"/>
        <v/>
      </c>
      <c r="AA40" s="203" t="str">
        <f t="shared" si="6"/>
        <v/>
      </c>
    </row>
    <row r="41" spans="1:27" ht="14.25" x14ac:dyDescent="0.25">
      <c r="A41" s="285" t="str">
        <f>IF(ISNA(MATCH(B51,DATEN!$D$18:$D$42,0)),"",INDEX(DATEN!$C$18:$D$42,MATCH(B51,DATEN!$D$18:$D$42,0),1))</f>
        <v/>
      </c>
      <c r="B41" s="66">
        <f t="shared" ref="B41:B50" si="18">B30+1</f>
        <v>44745</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44745</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44745</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44745</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44745</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44745</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44745</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44745</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44745</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44745</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
      </c>
      <c r="B51" s="81">
        <f>B40+1</f>
        <v>44745</v>
      </c>
      <c r="C51" s="78">
        <f>IF(WEEKDAY(B51)=1,7,WEEKDAY(B51)-1)</f>
        <v>6</v>
      </c>
      <c r="D51" s="79" t="str" cm="1">
        <f t="array" aca="1" ref="D51" ca="1">IF(LEN(B51)&gt;0,IF(OR(INDIRECT("DATEN!D"&amp;9+C51)=0,NOT(ISNA(MATCH(B51,DATEN!$D$18:$D$33,0)))),"X",IF(OR(B51=DATEN!$D$26-1,B51=DATEN!$D$27-2,B51=DATEN!$D$30-2),"V","")),"")</f>
        <v>X</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v>
      </c>
      <c r="L51" s="146" t="str">
        <f ca="1">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2026-27</v>
      </c>
      <c r="Q51" s="94">
        <f>SUM(Q41:Q50)</f>
        <v>0</v>
      </c>
      <c r="R51" s="94"/>
      <c r="S51" s="94"/>
      <c r="T51" s="94"/>
      <c r="U51" s="125"/>
      <c r="V51" s="105">
        <f ca="1">IF(D51="x",DATEN!$N$88,DATEN!$N$87)</f>
        <v>0.16666666666666666</v>
      </c>
      <c r="W51" s="91" t="s">
        <v>92</v>
      </c>
      <c r="X51" s="145">
        <f ca="1">IF(LEN(B51)&gt;0,IF(WEEKDAY(B51,2)=1,H51,H51+X40),X40)</f>
        <v>0.125</v>
      </c>
      <c r="Z51" s="202" t="str">
        <f t="shared" si="5"/>
        <v/>
      </c>
      <c r="AA51" s="203" t="str">
        <f t="shared" si="6"/>
        <v/>
      </c>
    </row>
    <row r="52" spans="1:27" ht="14.25" x14ac:dyDescent="0.25">
      <c r="A52" s="285" t="str">
        <f>IF(ISNA(MATCH(B62,DATEN!$D$18:$D$42,0)),"",INDEX(DATEN!$C$18:$D$42,MATCH(B62,DATEN!$D$18:$D$42,0),1))</f>
        <v/>
      </c>
      <c r="B52" s="66">
        <f t="shared" ref="B52:B61" si="23">B41+1</f>
        <v>44746</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44746</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44746</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44746</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44746</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44746</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44746</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44746</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44746</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44746</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
      </c>
      <c r="B62" s="81">
        <f>B51+1</f>
        <v>44746</v>
      </c>
      <c r="C62" s="78">
        <f>IF(WEEKDAY(B62)=1,7,WEEKDAY(B62)-1)</f>
        <v>7</v>
      </c>
      <c r="D62" s="79" t="str" cm="1">
        <f t="array" aca="1" ref="D62" ca="1">IF(LEN(B62)&gt;0,IF(OR(INDIRECT("DATEN!D"&amp;9+C62)=0,NOT(ISNA(MATCH(B62,DATEN!$D$18:$D$33,0)))),"X",IF(OR(B62=DATEN!$D$26-1,B62=DATEN!$D$27-2,B62=DATEN!$D$30-2),"V","")),"")</f>
        <v>X</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v>
      </c>
      <c r="L62" s="146" t="str">
        <f ca="1">IF(X62&gt;MaxWoZeit,"WoArbZeit&gt;48h!","")</f>
        <v/>
      </c>
      <c r="M62" s="93" t="str">
        <f>IF(V54&gt;V55,V54-V55,"")</f>
        <v/>
      </c>
      <c r="N62" s="93">
        <f>SUM(N52:N61)</f>
        <v>0</v>
      </c>
      <c r="O62" s="93">
        <f ca="1">IF(WEEKDAY(B62,2)=7,SUMIF('Auswertung-Wochen'!$Y$2:$Y$366,P62,'Auswertung-Wochen'!$V$2:$V$366)-SUMIF('Auswertung-Wochen'!$Y$2:$Y$366,P62,'Auswertung-Wochen'!$W$2:$W$366),"")</f>
        <v>-1.6458333333333335</v>
      </c>
      <c r="P62" s="93" t="str">
        <f>YEAR(B62)&amp;"-"&amp;TEXT(_xlfn.ISOWEEKNUM(B62),"00")</f>
        <v>2026-27</v>
      </c>
      <c r="Q62" s="94">
        <f>SUM(Q52:Q61)</f>
        <v>0</v>
      </c>
      <c r="R62" s="94"/>
      <c r="S62" s="94"/>
      <c r="T62" s="94"/>
      <c r="U62" s="125"/>
      <c r="V62" s="105">
        <f ca="1">IF(D62="x",DATEN!$N$88,DATEN!$N$87)</f>
        <v>0.16666666666666666</v>
      </c>
      <c r="W62" s="91" t="s">
        <v>92</v>
      </c>
      <c r="X62" s="145">
        <f ca="1">IF(LEN(B62)&gt;0,IF(WEEKDAY(B62,2)=1,H62,H62+X51),X51)</f>
        <v>0.125</v>
      </c>
      <c r="Z62" s="202" t="str">
        <f t="shared" si="5"/>
        <v/>
      </c>
      <c r="AA62" s="203" t="str">
        <f t="shared" si="6"/>
        <v/>
      </c>
    </row>
    <row r="63" spans="1:27" ht="14.25" x14ac:dyDescent="0.25">
      <c r="A63" s="285" t="str">
        <f>IF(ISNA(MATCH(B73,DATEN!$D$18:$D$42,0)),"",INDEX(DATEN!$C$18:$D$42,MATCH(B73,DATEN!$D$18:$D$42,0),1))</f>
        <v/>
      </c>
      <c r="B63" s="66">
        <f t="shared" ref="B63:B72" si="28">B52+1</f>
        <v>44747</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44747</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44747</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44747</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44747</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44747</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44747</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44747</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44747</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44747</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44747</v>
      </c>
      <c r="C73" s="78">
        <f>IF(WEEKDAY(B73)=1,7,WEEKDAY(B73)-1)</f>
        <v>1</v>
      </c>
      <c r="D73" s="79" t="str" cm="1">
        <f t="array" aca="1" ref="D73" ca="1">IF(LEN(B73)&gt;0,IF(OR(INDIRECT("DATEN!D"&amp;9+C73)=0,NOT(ISNA(MATCH(B73,DATEN!$D$18:$D$33,0)))),"X",IF(OR(B73=DATEN!$D$26-1,B73=DATEN!$D$27-2,B73=DATEN!$D$30-2),"V","")),"")</f>
        <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-0.329166666666667</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2026-28</v>
      </c>
      <c r="Q73" s="94">
        <f>SUM(Q63:Q72)</f>
        <v>0</v>
      </c>
      <c r="R73" s="94"/>
      <c r="S73" s="94"/>
      <c r="T73" s="94"/>
      <c r="U73" s="125"/>
      <c r="V73" s="105">
        <f ca="1">IF(D73="x",DATEN!$N$88,DATEN!$N$87)</f>
        <v>0.125</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44748</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44748</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44748</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44748</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44748</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44748</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44748</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44748</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44748</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44748</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44748</v>
      </c>
      <c r="C84" s="78">
        <f>IF(WEEKDAY(B84)=1,7,WEEKDAY(B84)-1)</f>
        <v>2</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-0.32916666666666666</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2026-28</v>
      </c>
      <c r="Q84" s="94">
        <f>SUM(Q74:Q83)</f>
        <v>0</v>
      </c>
      <c r="R84" s="94"/>
      <c r="S84" s="94"/>
      <c r="T84" s="94"/>
      <c r="U84" s="125"/>
      <c r="V84" s="105">
        <f ca="1">IF(D84="x",DATEN!$N$88,DATEN!$N$87)</f>
        <v>0.125</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44749</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44749</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44749</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44749</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44749</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44749</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44749</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44749</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44749</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44749</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f>IF(LEN(B95)&gt;0,IF(WEEKDAY(B95)=4,TRUNC((B95-DATE(YEAR(B95+3-MOD(B95-2,7)),1,MOD(B95-2,7)-9))/7),IF(WEEKDAY(B95)=5,"KW","")),"")</f>
        <v>27</v>
      </c>
      <c r="B95" s="81">
        <f>B84+1</f>
        <v>44749</v>
      </c>
      <c r="C95" s="78">
        <f>IF(WEEKDAY(B95)=1,7,WEEKDAY(B95)-1)</f>
        <v>3</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-0.32916666666666666</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2026-28</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44750</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44750</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44750</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44750</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44750</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44750</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44750</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44750</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44750</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44750</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KW</v>
      </c>
      <c r="B106" s="81">
        <f>B95+1</f>
        <v>44750</v>
      </c>
      <c r="C106" s="78">
        <f>IF(WEEKDAY(B106)=1,7,WEEKDAY(B106)-1)</f>
        <v>4</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-0.32916666666666666</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2026-28</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44751</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44751</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44751</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44751</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44751</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44751</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44751</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44751</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44751</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44751</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44751</v>
      </c>
      <c r="C117" s="78">
        <f>IF(WEEKDAY(B117)=1,7,WEEKDAY(B117)-1)</f>
        <v>5</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2026-28</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44752</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44752</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44752</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44752</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44752</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44752</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44752</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44752</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44752</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44752</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
      </c>
      <c r="B128" s="81">
        <f>B117+1</f>
        <v>44752</v>
      </c>
      <c r="C128" s="78">
        <f>IF(WEEKDAY(B128)=1,7,WEEKDAY(B128)-1)</f>
        <v>6</v>
      </c>
      <c r="D128" s="79" t="str" cm="1">
        <f t="array" aca="1" ref="D128" ca="1">IF(LEN(B128)&gt;0,IF(OR(INDIRECT("DATEN!D"&amp;9+C128)=0,NOT(ISNA(MATCH(B128,DATEN!$D$18:$D$33,0)))),"X",IF(OR(B128=DATEN!$D$26-1,B128=DATEN!$D$27-2,B128=DATEN!$D$30-2),"V","")),"")</f>
        <v>X</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2026-28</v>
      </c>
      <c r="Q128" s="94">
        <f>SUM(Q118:Q127)</f>
        <v>0</v>
      </c>
      <c r="R128" s="94"/>
      <c r="S128" s="94"/>
      <c r="T128" s="94"/>
      <c r="U128" s="125"/>
      <c r="V128" s="105">
        <f ca="1">IF(D128="x",DATEN!$N$88,DATEN!$N$87)</f>
        <v>0.16666666666666666</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44753</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44753</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44753</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44753</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44753</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44753</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44753</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44753</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44753</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44753</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44753</v>
      </c>
      <c r="C139" s="78">
        <f>IF(WEEKDAY(B139)=1,7,WEEKDAY(B139)-1)</f>
        <v>7</v>
      </c>
      <c r="D139" s="79" t="str" cm="1">
        <f t="array" aca="1" ref="D139" ca="1">IF(LEN(B139)&gt;0,IF(OR(INDIRECT("DATEN!D"&amp;9+C139)=0,NOT(ISNA(MATCH(B139,DATEN!$D$18:$D$33,0)))),"X",IF(OR(B139=DATEN!$D$26-1,B139=DATEN!$D$27-2,B139=DATEN!$D$30-2),"V","")),"")</f>
        <v>X</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v>
      </c>
      <c r="L139" s="146" t="str">
        <f>IF(X139&gt;MaxWoZeit,"WoArbZeit&gt;48h!","")</f>
        <v/>
      </c>
      <c r="M139" s="93" t="str">
        <f>IF(V131&gt;V132,V131-V132,"")</f>
        <v/>
      </c>
      <c r="N139" s="93">
        <f>SUM(N129:N138)</f>
        <v>0</v>
      </c>
      <c r="O139" s="93">
        <f ca="1">IF(WEEKDAY(B139,2)=7,SUMIF('Auswertung-Wochen'!$Y$2:$Y$366,P139,'Auswertung-Wochen'!$V$2:$V$366)-SUMIF('Auswertung-Wochen'!$Y$2:$Y$366,P139,'Auswertung-Wochen'!$W$2:$W$366),"")</f>
        <v>-1.6458333333333335</v>
      </c>
      <c r="P139" s="93" t="str">
        <f>YEAR(B139)&amp;"-"&amp;TEXT(_xlfn.ISOWEEKNUM(B139),"00")</f>
        <v>2026-28</v>
      </c>
      <c r="Q139" s="94">
        <f>SUM(Q129:Q138)</f>
        <v>0</v>
      </c>
      <c r="R139" s="94"/>
      <c r="S139" s="94"/>
      <c r="T139" s="94"/>
      <c r="U139" s="125"/>
      <c r="V139" s="105">
        <f ca="1">IF(D139="x",DATEN!$N$88,DATEN!$N$87)</f>
        <v>0.16666666666666666</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44754</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44754</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44754</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44754</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44754</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44754</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44754</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44754</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44754</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44754</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44754</v>
      </c>
      <c r="C150" s="78">
        <f>IF(WEEKDAY(B150)=1,7,WEEKDAY(B150)-1)</f>
        <v>1</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-0.329166666666667</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2026-29</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44755</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44755</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44755</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44755</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44755</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44755</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44755</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44755</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44755</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44755</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44755</v>
      </c>
      <c r="C161" s="78">
        <f>IF(WEEKDAY(B161)=1,7,WEEKDAY(B161)-1)</f>
        <v>2</v>
      </c>
      <c r="D161" s="79" t="str" cm="1">
        <f t="array" aca="1" ref="D161" ca="1">IF(LEN(B161)&gt;0,IF(OR(INDIRECT("DATEN!D"&amp;9+C161)=0,NOT(ISNA(MATCH(B161,DATEN!$D$18:$D$33,0)))),"X",IF(OR(B161=DATEN!$D$26-1,B161=DATEN!$D$27-2,B161=DATEN!$D$30-2),"V","")),"")</f>
        <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-0.32916666666666666</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2026-29</v>
      </c>
      <c r="Q161" s="94">
        <f>SUM(Q151:Q160)</f>
        <v>0</v>
      </c>
      <c r="R161" s="94"/>
      <c r="S161" s="94"/>
      <c r="T161" s="94"/>
      <c r="U161" s="125"/>
      <c r="V161" s="105">
        <f ca="1">IF(D161="x",DATEN!$N$88,DATEN!$N$87)</f>
        <v>0.125</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44756</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44756</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44756</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44756</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44756</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44756</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44756</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44756</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44756</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44756</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f>IF(LEN(B172)&gt;0,IF(WEEKDAY(B172)=4,TRUNC((B172-DATE(YEAR(B172+3-MOD(B172-2,7)),1,MOD(B172-2,7)-9))/7),IF(WEEKDAY(B172)=5,"KW","")),"")</f>
        <v>28</v>
      </c>
      <c r="B172" s="81">
        <f>B161+1</f>
        <v>44756</v>
      </c>
      <c r="C172" s="78">
        <f>IF(WEEKDAY(B172)=1,7,WEEKDAY(B172)-1)</f>
        <v>3</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-0.32916666666666666</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2026-29</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44757</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44757</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44757</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44757</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44757</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44757</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44757</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44757</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44757</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44757</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KW</v>
      </c>
      <c r="B183" s="81">
        <f>B172+1</f>
        <v>44757</v>
      </c>
      <c r="C183" s="78">
        <f>IF(WEEKDAY(B183)=1,7,WEEKDAY(B183)-1)</f>
        <v>4</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-0.32916666666666666</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2026-29</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44758</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44758</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44758</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44758</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44758</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44758</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44758</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44758</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44758</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44758</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44758</v>
      </c>
      <c r="C194" s="78">
        <f>IF(WEEKDAY(B194)=1,7,WEEKDAY(B194)-1)</f>
        <v>5</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2026-29</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44759</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44759</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44759</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44759</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44759</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44759</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44759</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44759</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44759</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44759</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
      </c>
      <c r="B205" s="81">
        <f>B194+1</f>
        <v>44759</v>
      </c>
      <c r="C205" s="78">
        <f>IF(WEEKDAY(B205)=1,7,WEEKDAY(B205)-1)</f>
        <v>6</v>
      </c>
      <c r="D205" s="79" t="str" cm="1">
        <f t="array" aca="1" ref="D205" ca="1">IF(LEN(B205)&gt;0,IF(OR(INDIRECT("DATEN!D"&amp;9+C205)=0,NOT(ISNA(MATCH(B205,DATEN!$D$18:$D$33,0)))),"X",IF(OR(B205=DATEN!$D$26-1,B205=DATEN!$D$27-2,B205=DATEN!$D$30-2),"V","")),"")</f>
        <v>X</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2026-29</v>
      </c>
      <c r="Q205" s="94">
        <f>SUM(Q195:Q204)</f>
        <v>0</v>
      </c>
      <c r="R205" s="94"/>
      <c r="S205" s="94"/>
      <c r="T205" s="94"/>
      <c r="U205" s="125"/>
      <c r="V205" s="105">
        <f ca="1">IF(D205="x",DATEN!$N$88,DATEN!$N$87)</f>
        <v>0.16666666666666666</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44760</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44760</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44760</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44760</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44760</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44760</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44760</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44760</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44760</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44760</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44760</v>
      </c>
      <c r="C216" s="78">
        <f>IF(WEEKDAY(B216)=1,7,WEEKDAY(B216)-1)</f>
        <v>7</v>
      </c>
      <c r="D216" s="79" t="str" cm="1">
        <f t="array" aca="1" ref="D216" ca="1">IF(LEN(B216)&gt;0,IF(OR(INDIRECT("DATEN!D"&amp;9+C216)=0,NOT(ISNA(MATCH(B216,DATEN!$D$18:$D$33,0)))),"X",IF(OR(B216=DATEN!$D$26-1,B216=DATEN!$D$27-2,B216=DATEN!$D$30-2),"V","")),"")</f>
        <v>X</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v>
      </c>
      <c r="L216" s="146" t="str">
        <f>IF(X216&gt;MaxWoZeit,"WoArbZeit&gt;48h!","")</f>
        <v/>
      </c>
      <c r="M216" s="93" t="str">
        <f>IF(V208&gt;V209,V208-V209,"")</f>
        <v/>
      </c>
      <c r="N216" s="93">
        <f>SUM(N206:N215)</f>
        <v>0</v>
      </c>
      <c r="O216" s="93">
        <f ca="1">IF(WEEKDAY(B216,2)=7,SUMIF('Auswertung-Wochen'!$Y$2:$Y$366,P216,'Auswertung-Wochen'!$V$2:$V$366)-SUMIF('Auswertung-Wochen'!$Y$2:$Y$366,P216,'Auswertung-Wochen'!$W$2:$W$366),"")</f>
        <v>-1.6458333333333335</v>
      </c>
      <c r="P216" s="93" t="str">
        <f>YEAR(B216)&amp;"-"&amp;TEXT(_xlfn.ISOWEEKNUM(B216),"00")</f>
        <v>2026-29</v>
      </c>
      <c r="Q216" s="94">
        <f>SUM(Q206:Q215)</f>
        <v>0</v>
      </c>
      <c r="R216" s="94"/>
      <c r="S216" s="94"/>
      <c r="T216" s="94"/>
      <c r="U216" s="125"/>
      <c r="V216" s="105">
        <f ca="1">IF(D216="x",DATEN!$N$88,DATEN!$N$87)</f>
        <v>0.16666666666666666</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44761</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44761</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44761</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44761</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44761</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44761</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44761</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44761</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44761</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44761</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44761</v>
      </c>
      <c r="C227" s="78">
        <f>IF(WEEKDAY(B227)=1,7,WEEKDAY(B227)-1)</f>
        <v>1</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-0.329166666666667</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2026-30</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44762</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44762</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44762</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44762</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44762</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44762</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44762</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44762</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44762</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44762</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44762</v>
      </c>
      <c r="C238" s="78">
        <f>IF(WEEKDAY(B238)=1,7,WEEKDAY(B238)-1)</f>
        <v>2</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-0.32916666666666666</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2026-30</v>
      </c>
      <c r="Q238" s="94">
        <f>SUM(Q228:Q237)</f>
        <v>0</v>
      </c>
      <c r="R238" s="94"/>
      <c r="S238" s="94"/>
      <c r="T238" s="94"/>
      <c r="U238" s="125"/>
      <c r="V238" s="105">
        <f ca="1">IF(D238="x",DATEN!$N$88,DATEN!$N$87)</f>
        <v>0.125</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44763</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44763</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44763</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44763</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44763</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44763</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44763</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44763</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44763</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44763</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f>IF(LEN(B249)&gt;0,IF(WEEKDAY(B249)=4,TRUNC((B249-DATE(YEAR(B249+3-MOD(B249-2,7)),1,MOD(B249-2,7)-9))/7),IF(WEEKDAY(B249)=5,"KW","")),"")</f>
        <v>29</v>
      </c>
      <c r="B249" s="81">
        <f>B238+1</f>
        <v>44763</v>
      </c>
      <c r="C249" s="78">
        <f>IF(WEEKDAY(B249)=1,7,WEEKDAY(B249)-1)</f>
        <v>3</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-0.32916666666666666</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2026-30</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44764</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44764</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44764</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44764</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44764</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44764</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44764</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44764</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44764</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44764</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KW</v>
      </c>
      <c r="B260" s="81">
        <f>B249+1</f>
        <v>44764</v>
      </c>
      <c r="C260" s="78">
        <f>IF(WEEKDAY(B260)=1,7,WEEKDAY(B260)-1)</f>
        <v>4</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-0.32916666666666666</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2026-30</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44765</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44765</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44765</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44765</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44765</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44765</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44765</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44765</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44765</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44765</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44765</v>
      </c>
      <c r="C271" s="78">
        <f>IF(WEEKDAY(B271)=1,7,WEEKDAY(B271)-1)</f>
        <v>5</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-0.32916666666666666</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2026-30</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44766</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44766</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44766</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44766</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44766</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44766</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44766</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44766</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44766</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44766</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
      </c>
      <c r="B282" s="81">
        <f>B271+1</f>
        <v>44766</v>
      </c>
      <c r="C282" s="78">
        <f>IF(WEEKDAY(B282)=1,7,WEEKDAY(B282)-1)</f>
        <v>6</v>
      </c>
      <c r="D282" s="79" t="str" cm="1">
        <f t="array" aca="1" ref="D282" ca="1">IF(LEN(B282)&gt;0,IF(OR(INDIRECT("DATEN!D"&amp;9+C282)=0,NOT(ISNA(MATCH(B282,DATEN!$D$18:$D$33,0)))),"X",IF(OR(B282=DATEN!$D$26-1,B282=DATEN!$D$27-2,B282=DATEN!$D$30-2),"V","")),"")</f>
        <v>X</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2026-30</v>
      </c>
      <c r="Q282" s="94">
        <f>SUM(Q272:Q281)</f>
        <v>0</v>
      </c>
      <c r="R282" s="94"/>
      <c r="S282" s="94"/>
      <c r="T282" s="94"/>
      <c r="U282" s="125"/>
      <c r="V282" s="105">
        <f ca="1">IF(D282="x",DATEN!$N$88,DATEN!$N$87)</f>
        <v>0.16666666666666666</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44767</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44767</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44767</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44767</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44767</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44767</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44767</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44767</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44767</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44767</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44767</v>
      </c>
      <c r="C293" s="78">
        <f>IF(WEEKDAY(B293)=1,7,WEEKDAY(B293)-1)</f>
        <v>7</v>
      </c>
      <c r="D293" s="79" t="str" cm="1">
        <f t="array" aca="1" ref="D293" ca="1">IF(LEN(B293)&gt;0,IF(OR(INDIRECT("DATEN!D"&amp;9+C293)=0,NOT(ISNA(MATCH(B293,DATEN!$D$18:$D$33,0)))),"X",IF(OR(B293=DATEN!$D$26-1,B293=DATEN!$D$27-2,B293=DATEN!$D$30-2),"V","")),"")</f>
        <v>X</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v>
      </c>
      <c r="L293" s="146" t="str">
        <f>IF(X293&gt;MaxWoZeit,"WoArbZeit&gt;48h!","")</f>
        <v/>
      </c>
      <c r="M293" s="93" t="str">
        <f>IF(V285&gt;V286,V285-V286,"")</f>
        <v/>
      </c>
      <c r="N293" s="93">
        <f>SUM(N283:N292)</f>
        <v>0</v>
      </c>
      <c r="O293" s="93">
        <f ca="1">IF(WEEKDAY(B293,2)=7,SUMIF('Auswertung-Wochen'!$Y$2:$Y$366,P293,'Auswertung-Wochen'!$V$2:$V$366)-SUMIF('Auswertung-Wochen'!$Y$2:$Y$366,P293,'Auswertung-Wochen'!$W$2:$W$366),"")</f>
        <v>-1.6458333333333335</v>
      </c>
      <c r="P293" s="93" t="str">
        <f>YEAR(B293)&amp;"-"&amp;TEXT(_xlfn.ISOWEEKNUM(B293),"00")</f>
        <v>2026-30</v>
      </c>
      <c r="Q293" s="94">
        <f>SUM(Q283:Q292)</f>
        <v>0</v>
      </c>
      <c r="R293" s="94"/>
      <c r="S293" s="94"/>
      <c r="T293" s="94"/>
      <c r="U293" s="125"/>
      <c r="V293" s="105">
        <f ca="1">IF(D293="x",DATEN!$N$88,DATEN!$N$87)</f>
        <v>0.16666666666666666</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44768</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44768</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44768</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44768</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44768</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44768</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44768</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44768</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44768</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44768</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44768</v>
      </c>
      <c r="C304" s="78">
        <f>IF(WEEKDAY(B304)=1,7,WEEKDAY(B304)-1)</f>
        <v>1</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-0.329166666666667</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2026-31</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44769</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44769</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44769</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44769</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44769</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44769</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44769</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44769</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44769</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44769</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44769</v>
      </c>
      <c r="C315" s="78">
        <f>IF(WEEKDAY(B315)=1,7,WEEKDAY(B315)-1)</f>
        <v>2</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-0.32916666666666666</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2026-31</v>
      </c>
      <c r="Q315" s="94">
        <f>SUM(Q305:Q314)</f>
        <v>0</v>
      </c>
      <c r="R315" s="94"/>
      <c r="S315" s="94"/>
      <c r="T315" s="94"/>
      <c r="U315" s="125"/>
      <c r="V315" s="105">
        <f ca="1">IF(D315="x",DATEN!$N$88,DATEN!$N$87)</f>
        <v>0.125</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44770</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44770</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44770</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44770</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44770</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44770</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44770</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44770</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44770</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44770</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f>IF(LEN(B326)&gt;0,IF(WEEKDAY(B326)=4,TRUNC((B326-DATE(YEAR(B326+3-MOD(B326-2,7)),1,MOD(B326-2,7)-9))/7),IF(WEEKDAY(B326)=5,"KW","")),"")</f>
        <v>30</v>
      </c>
      <c r="B326" s="81">
        <f>IF(LEN(B315)&gt;0,IF(DAY(B315+1)=29,B315+1,""),"")</f>
        <v>44770</v>
      </c>
      <c r="C326" s="78">
        <f>IF(WEEKDAY(B326)=1,7,WEEKDAY(B326)-1)</f>
        <v>3</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-0.32916666666666666</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2026-31</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44771</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44771</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44771</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44771</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44771</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44771</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44771</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44771</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44771</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44771</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KW</v>
      </c>
      <c r="B337" s="81">
        <f>IF(LEN(B326)&gt;0,IF(DAY(B326+1)=30,B326+1,""),"")</f>
        <v>44771</v>
      </c>
      <c r="C337" s="78">
        <f>IF(WEEKDAY(B337)=1,7,WEEKDAY(B337)-1)</f>
        <v>4</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-0.32916666666666666</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2026-31</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f t="shared" ref="B338:B347" si="163">IF(LEN(B327)&gt;0,IF(DAY(B327+1)=31,B327+1,""),"")</f>
        <v>44772</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f t="shared" si="163"/>
        <v>44772</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f t="shared" si="163"/>
        <v>44772</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f t="shared" si="163"/>
        <v>44772</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f t="shared" si="163"/>
        <v>44772</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f t="shared" si="163"/>
        <v>44772</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f t="shared" si="163"/>
        <v>44772</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f t="shared" si="163"/>
        <v>44772</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f t="shared" si="163"/>
        <v>44772</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f t="shared" si="163"/>
        <v>44772</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f>IF(LEN(B337)&gt;0,IF(DAY(B337+1)=31,B337+1,""),"")</f>
        <v>44772</v>
      </c>
      <c r="C348" s="78">
        <f>IF(WEEKDAY(B348)=1,7,WEEKDAY(B348)-1)</f>
        <v>5</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cm="1">
        <f t="array" aca="1" ref="K348" ca="1">IF(LEN(B348)&gt;0,IF(AND(D348&lt;&gt;"X",I348&lt;&gt;"U",I348&lt;&gt;"u",I348&lt;&gt;"K",I348&lt;&gt;"k",OR(I348="F",I348="f",H348&lt;&gt;0,DATEN!$H$8=1),J348&lt;&gt;"f",J348&lt;&gt;"F"),IF(D348="V",H348-INDIRECT("DATEN!D"&amp;9+C348)/2,H348-INDIRECT("DATEN!D"&amp;9+C348)),H348),"")</f>
        <v>-0.32916666666666666</v>
      </c>
      <c r="L348" s="146" t="str">
        <f>IF(X348&gt;MaxWoZeit,"WoArbZeit&gt;48h!","")</f>
        <v/>
      </c>
      <c r="M348" s="93" t="str">
        <f>IF(V340&gt;V341,V340-V341,"")</f>
        <v/>
      </c>
      <c r="N348" s="93">
        <f>SUM(N338:N347)</f>
        <v>0</v>
      </c>
      <c r="O348" s="93" t="str">
        <f>IF(WEEKDAY(B348,2)=7,SUMIF('Auswertung-Wochen'!$Y$2:$Y$366,P348,'Auswertung-Wochen'!$V$2:$V$366)-SUMIF('Auswertung-Wochen'!$Y$2:$Y$366,P348,'Auswertung-Wochen'!$W$2:$W$366),"")</f>
        <v/>
      </c>
      <c r="P348" s="93" t="str">
        <f>YEAR(B348)&amp;"-"&amp;TEXT(_xlfn.ISOWEEKNUM(B348),"00")</f>
        <v>2026-31</v>
      </c>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Jul: </v>
      </c>
      <c r="F350" s="24" cm="1">
        <f t="array" aca="1" ref="F350" ca="1">IF(B4="",SUMPRODUCT(($I$8:$I$348="U")*($D$8:$D$348&lt;&gt;"X")*1),0)</f>
        <v>0</v>
      </c>
      <c r="G350" s="309" t="str">
        <f>CONCATENATE("Saldo ",TEXT(B18,"MMMM"),":")</f>
        <v>Saldo Juli:</v>
      </c>
      <c r="H350" s="310"/>
      <c r="I350" s="311"/>
      <c r="J350" s="164"/>
      <c r="K350" s="29">
        <f ca="1">IF(B4="",SUM(K8:K348),0)</f>
        <v>-7.5708333333333337</v>
      </c>
    </row>
    <row r="351" spans="1:27" ht="18" customHeight="1" x14ac:dyDescent="0.25">
      <c r="A351" s="171"/>
      <c r="B351" s="63"/>
      <c r="C351" s="60"/>
      <c r="D351" s="11"/>
      <c r="E351" s="169" t="s">
        <v>120</v>
      </c>
      <c r="F351" s="25">
        <f ca="1">IF(Juni!F351&gt;DATEN!C7,DATEN!C7,Juni!F351)-F350</f>
        <v>30</v>
      </c>
      <c r="G351" s="58"/>
      <c r="H351" s="137"/>
      <c r="I351" s="138" t="str">
        <f>CONCATENATE("Gekappt ",TEXT(B18,"MMM"),":")</f>
        <v>Gekappt Jul:</v>
      </c>
      <c r="J351" s="138"/>
      <c r="K351" s="104">
        <f>SUM(M8:M348)</f>
        <v>0</v>
      </c>
    </row>
    <row r="352" spans="1:27" ht="18" customHeight="1" x14ac:dyDescent="0.25">
      <c r="A352" s="62"/>
      <c r="B352" s="58"/>
      <c r="C352" s="58"/>
      <c r="E352" s="170" t="str">
        <f>CONCATENATE("Krankt.",IF(MONTH($B$18)&gt;8,". ","age "),TEXT($B$18,"MMMM"),": ")</f>
        <v xml:space="preserve">Krankt.age Juli: </v>
      </c>
      <c r="F352" s="24" cm="1">
        <f t="array" aca="1" ref="F352" ca="1">IF(B4="",SUMPRODUCT(($I$8:$I$348="K")*($D$8:$D$348&lt;&gt;"X")*1),0)</f>
        <v>0</v>
      </c>
      <c r="G352" s="312" t="s">
        <v>99</v>
      </c>
      <c r="H352" s="313"/>
      <c r="I352" s="314"/>
      <c r="J352" s="165"/>
      <c r="K352" s="139" cm="1">
        <f t="array" aca="1" ref="K352" ca="1">INDIRECT(TEXT(DATE(DATEN!G3,MONTH(B18)-1,1),"MMMM")&amp;"!k353")</f>
        <v>-59.743750000000013</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-67.314583333333346</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Q/by27fydAw80e4AueIEp2KeooTPVQgugkg8lJEpAACz5/TpUVqf3Cvmek7WAJGHOLPpHtpwpNxGOq1qebPRQ==" saltValue="gIHX5SjtEPny5af8oRZ2wA=="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B2:I2"/>
    <mergeCell ref="B3:I3"/>
    <mergeCell ref="B6:B7"/>
    <mergeCell ref="C6:C7"/>
    <mergeCell ref="I6:I7"/>
    <mergeCell ref="D6:D7"/>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1923" priority="1122" stopIfTrue="1">
      <formula>$D5="X"</formula>
    </cfRule>
  </conditionalFormatting>
  <conditionalFormatting sqref="F5">
    <cfRule type="expression" dxfId="1922" priority="1123" stopIfTrue="1">
      <formula>AND(NOT(ISBLANK(#REF!)),ISBLANK(F5))</formula>
    </cfRule>
    <cfRule type="expression" dxfId="1921" priority="1124" stopIfTrue="1">
      <formula>AND(LEN(F5)&gt;0,OR($F5&lt;=#REF!,F5&gt;=1,$F5-#REF!&lt;0.0208333))</formula>
    </cfRule>
  </conditionalFormatting>
  <conditionalFormatting sqref="L8:M17">
    <cfRule type="expression" dxfId="1920" priority="1096" stopIfTrue="1">
      <formula>$D8="X"</formula>
    </cfRule>
  </conditionalFormatting>
  <conditionalFormatting sqref="G18">
    <cfRule type="expression" dxfId="1919" priority="1098" stopIfTrue="1">
      <formula>$D18="X"</formula>
    </cfRule>
  </conditionalFormatting>
  <conditionalFormatting sqref="E18">
    <cfRule type="expression" dxfId="1918" priority="1099" stopIfTrue="1">
      <formula>$D18="X"</formula>
    </cfRule>
  </conditionalFormatting>
  <conditionalFormatting sqref="M18:N18 P18">
    <cfRule type="expression" dxfId="1917" priority="1095" stopIfTrue="1">
      <formula>$D18="X"</formula>
    </cfRule>
  </conditionalFormatting>
  <conditionalFormatting sqref="G8:G17">
    <cfRule type="expression" dxfId="1916" priority="1092" stopIfTrue="1">
      <formula>$D8="X"</formula>
    </cfRule>
  </conditionalFormatting>
  <conditionalFormatting sqref="E29">
    <cfRule type="expression" dxfId="1915" priority="1083" stopIfTrue="1">
      <formula>$D29="X"</formula>
    </cfRule>
  </conditionalFormatting>
  <conditionalFormatting sqref="B29">
    <cfRule type="expression" dxfId="1914" priority="1087" stopIfTrue="1">
      <formula>$D29="X"</formula>
    </cfRule>
  </conditionalFormatting>
  <conditionalFormatting sqref="G29">
    <cfRule type="expression" dxfId="1913" priority="1085" stopIfTrue="1">
      <formula>$D29="X"</formula>
    </cfRule>
  </conditionalFormatting>
  <conditionalFormatting sqref="M29:N29">
    <cfRule type="expression" dxfId="1912" priority="1082" stopIfTrue="1">
      <formula>$D29="X"</formula>
    </cfRule>
  </conditionalFormatting>
  <conditionalFormatting sqref="L19:M28">
    <cfRule type="expression" dxfId="1911" priority="1077" stopIfTrue="1">
      <formula>$D19="X"</formula>
    </cfRule>
  </conditionalFormatting>
  <conditionalFormatting sqref="G19:G28">
    <cfRule type="expression" dxfId="1910" priority="1074" stopIfTrue="1">
      <formula>$D19="X"</formula>
    </cfRule>
  </conditionalFormatting>
  <conditionalFormatting sqref="B84">
    <cfRule type="expression" dxfId="1909" priority="976" stopIfTrue="1">
      <formula>$D84="X"</formula>
    </cfRule>
  </conditionalFormatting>
  <conditionalFormatting sqref="C29">
    <cfRule type="expression" dxfId="1908" priority="1069" stopIfTrue="1">
      <formula>$D29="X"</formula>
    </cfRule>
  </conditionalFormatting>
  <conditionalFormatting sqref="B40">
    <cfRule type="expression" dxfId="1907" priority="1068" stopIfTrue="1">
      <formula>$D40="X"</formula>
    </cfRule>
  </conditionalFormatting>
  <conditionalFormatting sqref="G40">
    <cfRule type="expression" dxfId="1906" priority="1066" stopIfTrue="1">
      <formula>$D40="X"</formula>
    </cfRule>
  </conditionalFormatting>
  <conditionalFormatting sqref="E40">
    <cfRule type="expression" dxfId="1905" priority="1064" stopIfTrue="1">
      <formula>$D40="X"</formula>
    </cfRule>
  </conditionalFormatting>
  <conditionalFormatting sqref="M40:N40">
    <cfRule type="expression" dxfId="1904" priority="1063" stopIfTrue="1">
      <formula>$D40="X"</formula>
    </cfRule>
  </conditionalFormatting>
  <conditionalFormatting sqref="L30:M39">
    <cfRule type="expression" dxfId="1903" priority="1058" stopIfTrue="1">
      <formula>$D30="X"</formula>
    </cfRule>
  </conditionalFormatting>
  <conditionalFormatting sqref="G30:G39">
    <cfRule type="expression" dxfId="1902" priority="1055" stopIfTrue="1">
      <formula>$D30="X"</formula>
    </cfRule>
  </conditionalFormatting>
  <conditionalFormatting sqref="C40">
    <cfRule type="expression" dxfId="1901" priority="1049" stopIfTrue="1">
      <formula>$D40="X"</formula>
    </cfRule>
  </conditionalFormatting>
  <conditionalFormatting sqref="L41:M50">
    <cfRule type="expression" dxfId="1900" priority="1044" stopIfTrue="1">
      <formula>$D41="X"</formula>
    </cfRule>
  </conditionalFormatting>
  <conditionalFormatting sqref="G41:G50">
    <cfRule type="expression" dxfId="1899" priority="1041" stopIfTrue="1">
      <formula>$D41="X"</formula>
    </cfRule>
  </conditionalFormatting>
  <conditionalFormatting sqref="B51">
    <cfRule type="expression" dxfId="1898" priority="1036" stopIfTrue="1">
      <formula>$D51="X"</formula>
    </cfRule>
  </conditionalFormatting>
  <conditionalFormatting sqref="G51">
    <cfRule type="expression" dxfId="1897" priority="1034" stopIfTrue="1">
      <formula>$D51="X"</formula>
    </cfRule>
  </conditionalFormatting>
  <conditionalFormatting sqref="E51">
    <cfRule type="expression" dxfId="1896" priority="1032" stopIfTrue="1">
      <formula>$D51="X"</formula>
    </cfRule>
  </conditionalFormatting>
  <conditionalFormatting sqref="M51:N51">
    <cfRule type="expression" dxfId="1895" priority="1031" stopIfTrue="1">
      <formula>$D51="X"</formula>
    </cfRule>
  </conditionalFormatting>
  <conditionalFormatting sqref="C51">
    <cfRule type="expression" dxfId="1894" priority="1029" stopIfTrue="1">
      <formula>$D51="X"</formula>
    </cfRule>
  </conditionalFormatting>
  <conditionalFormatting sqref="L52:M61">
    <cfRule type="expression" dxfId="1893" priority="1024" stopIfTrue="1">
      <formula>$D52="X"</formula>
    </cfRule>
  </conditionalFormatting>
  <conditionalFormatting sqref="G52:G61">
    <cfRule type="expression" dxfId="1892" priority="1021" stopIfTrue="1">
      <formula>$D52="X"</formula>
    </cfRule>
  </conditionalFormatting>
  <conditionalFormatting sqref="B62">
    <cfRule type="expression" dxfId="1891" priority="1016" stopIfTrue="1">
      <formula>$D62="X"</formula>
    </cfRule>
  </conditionalFormatting>
  <conditionalFormatting sqref="G62">
    <cfRule type="expression" dxfId="1890" priority="1014" stopIfTrue="1">
      <formula>$D62="X"</formula>
    </cfRule>
  </conditionalFormatting>
  <conditionalFormatting sqref="E62">
    <cfRule type="expression" dxfId="1889" priority="1012" stopIfTrue="1">
      <formula>$D62="X"</formula>
    </cfRule>
  </conditionalFormatting>
  <conditionalFormatting sqref="M62:N62">
    <cfRule type="expression" dxfId="1888" priority="1011" stopIfTrue="1">
      <formula>$D62="X"</formula>
    </cfRule>
  </conditionalFormatting>
  <conditionalFormatting sqref="C62">
    <cfRule type="expression" dxfId="1887" priority="1009" stopIfTrue="1">
      <formula>$D62="X"</formula>
    </cfRule>
  </conditionalFormatting>
  <conditionalFormatting sqref="L63:M72">
    <cfRule type="expression" dxfId="1886" priority="1004" stopIfTrue="1">
      <formula>$D63="X"</formula>
    </cfRule>
  </conditionalFormatting>
  <conditionalFormatting sqref="G63:G72">
    <cfRule type="expression" dxfId="1885" priority="1001" stopIfTrue="1">
      <formula>$D63="X"</formula>
    </cfRule>
  </conditionalFormatting>
  <conditionalFormatting sqref="C106">
    <cfRule type="expression" dxfId="1884" priority="915" stopIfTrue="1">
      <formula>$D106="X"</formula>
    </cfRule>
  </conditionalFormatting>
  <conditionalFormatting sqref="B73">
    <cfRule type="expression" dxfId="1883" priority="996" stopIfTrue="1">
      <formula>$D73="X"</formula>
    </cfRule>
  </conditionalFormatting>
  <conditionalFormatting sqref="G73">
    <cfRule type="expression" dxfId="1882" priority="994" stopIfTrue="1">
      <formula>$D73="X"</formula>
    </cfRule>
  </conditionalFormatting>
  <conditionalFormatting sqref="E73">
    <cfRule type="expression" dxfId="1881" priority="992" stopIfTrue="1">
      <formula>$D73="X"</formula>
    </cfRule>
  </conditionalFormatting>
  <conditionalFormatting sqref="M73:N73">
    <cfRule type="expression" dxfId="1880" priority="991" stopIfTrue="1">
      <formula>$D73="X"</formula>
    </cfRule>
  </conditionalFormatting>
  <conditionalFormatting sqref="C73">
    <cfRule type="expression" dxfId="1879" priority="989" stopIfTrue="1">
      <formula>$D73="X"</formula>
    </cfRule>
  </conditionalFormatting>
  <conditionalFormatting sqref="L74:M83">
    <cfRule type="expression" dxfId="1878" priority="984" stopIfTrue="1">
      <formula>$D74="X"</formula>
    </cfRule>
  </conditionalFormatting>
  <conditionalFormatting sqref="G74:G83">
    <cfRule type="expression" dxfId="1877" priority="981" stopIfTrue="1">
      <formula>$D74="X"</formula>
    </cfRule>
  </conditionalFormatting>
  <conditionalFormatting sqref="E117">
    <cfRule type="expression" dxfId="1876" priority="898" stopIfTrue="1">
      <formula>$D117="X"</formula>
    </cfRule>
  </conditionalFormatting>
  <conditionalFormatting sqref="M117:N117">
    <cfRule type="expression" dxfId="1875" priority="897" stopIfTrue="1">
      <formula>$D117="X"</formula>
    </cfRule>
  </conditionalFormatting>
  <conditionalFormatting sqref="G84">
    <cfRule type="expression" dxfId="1874" priority="974" stopIfTrue="1">
      <formula>$D84="X"</formula>
    </cfRule>
  </conditionalFormatting>
  <conditionalFormatting sqref="E84">
    <cfRule type="expression" dxfId="1873" priority="972" stopIfTrue="1">
      <formula>$D84="X"</formula>
    </cfRule>
  </conditionalFormatting>
  <conditionalFormatting sqref="M84:N84">
    <cfRule type="expression" dxfId="1872" priority="971" stopIfTrue="1">
      <formula>$D84="X"</formula>
    </cfRule>
  </conditionalFormatting>
  <conditionalFormatting sqref="C84">
    <cfRule type="expression" dxfId="1871" priority="969" stopIfTrue="1">
      <formula>$D84="X"</formula>
    </cfRule>
  </conditionalFormatting>
  <conditionalFormatting sqref="L85:M94">
    <cfRule type="expression" dxfId="1870" priority="950" stopIfTrue="1">
      <formula>$D85="X"</formula>
    </cfRule>
  </conditionalFormatting>
  <conditionalFormatting sqref="G85:G94">
    <cfRule type="expression" dxfId="1869" priority="947" stopIfTrue="1">
      <formula>$D85="X"</formula>
    </cfRule>
  </conditionalFormatting>
  <conditionalFormatting sqref="G129:G138">
    <cfRule type="expression" dxfId="1868" priority="867" stopIfTrue="1">
      <formula>$D129="X"</formula>
    </cfRule>
  </conditionalFormatting>
  <conditionalFormatting sqref="B95">
    <cfRule type="expression" dxfId="1867" priority="942" stopIfTrue="1">
      <formula>$D95="X"</formula>
    </cfRule>
  </conditionalFormatting>
  <conditionalFormatting sqref="G95">
    <cfRule type="expression" dxfId="1866" priority="940" stopIfTrue="1">
      <formula>$D95="X"</formula>
    </cfRule>
  </conditionalFormatting>
  <conditionalFormatting sqref="E95">
    <cfRule type="expression" dxfId="1865" priority="938" stopIfTrue="1">
      <formula>$D95="X"</formula>
    </cfRule>
  </conditionalFormatting>
  <conditionalFormatting sqref="M95:N95">
    <cfRule type="expression" dxfId="1864" priority="937" stopIfTrue="1">
      <formula>$D95="X"</formula>
    </cfRule>
  </conditionalFormatting>
  <conditionalFormatting sqref="C95">
    <cfRule type="expression" dxfId="1863" priority="935" stopIfTrue="1">
      <formula>$D95="X"</formula>
    </cfRule>
  </conditionalFormatting>
  <conditionalFormatting sqref="L96:M105">
    <cfRule type="expression" dxfId="1862" priority="930" stopIfTrue="1">
      <formula>$D96="X"</formula>
    </cfRule>
  </conditionalFormatting>
  <conditionalFormatting sqref="G96:G105">
    <cfRule type="expression" dxfId="1861" priority="927" stopIfTrue="1">
      <formula>$D96="X"</formula>
    </cfRule>
  </conditionalFormatting>
  <conditionalFormatting sqref="L140:M149">
    <cfRule type="expression" dxfId="1860" priority="850" stopIfTrue="1">
      <formula>$D140="X"</formula>
    </cfRule>
  </conditionalFormatting>
  <conditionalFormatting sqref="B106">
    <cfRule type="expression" dxfId="1859" priority="922" stopIfTrue="1">
      <formula>$D106="X"</formula>
    </cfRule>
  </conditionalFormatting>
  <conditionalFormatting sqref="G106">
    <cfRule type="expression" dxfId="1858" priority="920" stopIfTrue="1">
      <formula>$D106="X"</formula>
    </cfRule>
  </conditionalFormatting>
  <conditionalFormatting sqref="E106">
    <cfRule type="expression" dxfId="1857" priority="918" stopIfTrue="1">
      <formula>$D106="X"</formula>
    </cfRule>
  </conditionalFormatting>
  <conditionalFormatting sqref="M106:N106">
    <cfRule type="expression" dxfId="1856" priority="917" stopIfTrue="1">
      <formula>$D106="X"</formula>
    </cfRule>
  </conditionalFormatting>
  <conditionalFormatting sqref="L107:M116">
    <cfRule type="expression" dxfId="1855" priority="910" stopIfTrue="1">
      <formula>$D107="X"</formula>
    </cfRule>
  </conditionalFormatting>
  <conditionalFormatting sqref="G107:G116">
    <cfRule type="expression" dxfId="1854" priority="907" stopIfTrue="1">
      <formula>$D107="X"</formula>
    </cfRule>
  </conditionalFormatting>
  <conditionalFormatting sqref="B117">
    <cfRule type="expression" dxfId="1853" priority="902" stopIfTrue="1">
      <formula>$D117="X"</formula>
    </cfRule>
  </conditionalFormatting>
  <conditionalFormatting sqref="G117">
    <cfRule type="expression" dxfId="1852" priority="900" stopIfTrue="1">
      <formula>$D117="X"</formula>
    </cfRule>
  </conditionalFormatting>
  <conditionalFormatting sqref="C117">
    <cfRule type="expression" dxfId="1851" priority="895" stopIfTrue="1">
      <formula>$D117="X"</formula>
    </cfRule>
  </conditionalFormatting>
  <conditionalFormatting sqref="L118:M127">
    <cfRule type="expression" dxfId="1850" priority="890" stopIfTrue="1">
      <formula>$D118="X"</formula>
    </cfRule>
  </conditionalFormatting>
  <conditionalFormatting sqref="G118:G127">
    <cfRule type="expression" dxfId="1849" priority="887" stopIfTrue="1">
      <formula>$D118="X"</formula>
    </cfRule>
  </conditionalFormatting>
  <conditionalFormatting sqref="C161">
    <cfRule type="expression" dxfId="1848" priority="815" stopIfTrue="1">
      <formula>$D161="X"</formula>
    </cfRule>
  </conditionalFormatting>
  <conditionalFormatting sqref="B128">
    <cfRule type="expression" dxfId="1847" priority="882" stopIfTrue="1">
      <formula>$D128="X"</formula>
    </cfRule>
  </conditionalFormatting>
  <conditionalFormatting sqref="G128">
    <cfRule type="expression" dxfId="1846" priority="880" stopIfTrue="1">
      <formula>$D128="X"</formula>
    </cfRule>
  </conditionalFormatting>
  <conditionalFormatting sqref="E128">
    <cfRule type="expression" dxfId="1845" priority="878" stopIfTrue="1">
      <formula>$D128="X"</formula>
    </cfRule>
  </conditionalFormatting>
  <conditionalFormatting sqref="M128:N128">
    <cfRule type="expression" dxfId="1844" priority="877" stopIfTrue="1">
      <formula>$D128="X"</formula>
    </cfRule>
  </conditionalFormatting>
  <conditionalFormatting sqref="C128">
    <cfRule type="expression" dxfId="1843" priority="875" stopIfTrue="1">
      <formula>$D128="X"</formula>
    </cfRule>
  </conditionalFormatting>
  <conditionalFormatting sqref="L129:M138">
    <cfRule type="expression" dxfId="1842" priority="870" stopIfTrue="1">
      <formula>$D129="X"</formula>
    </cfRule>
  </conditionalFormatting>
  <conditionalFormatting sqref="E172">
    <cfRule type="expression" dxfId="1841" priority="798" stopIfTrue="1">
      <formula>$D172="X"</formula>
    </cfRule>
  </conditionalFormatting>
  <conditionalFormatting sqref="B139">
    <cfRule type="expression" dxfId="1840" priority="862" stopIfTrue="1">
      <formula>$D139="X"</formula>
    </cfRule>
  </conditionalFormatting>
  <conditionalFormatting sqref="G139">
    <cfRule type="expression" dxfId="1839" priority="860" stopIfTrue="1">
      <formula>$D139="X"</formula>
    </cfRule>
  </conditionalFormatting>
  <conditionalFormatting sqref="E139">
    <cfRule type="expression" dxfId="1838" priority="858" stopIfTrue="1">
      <formula>$D139="X"</formula>
    </cfRule>
  </conditionalFormatting>
  <conditionalFormatting sqref="M139:N139">
    <cfRule type="expression" dxfId="1837" priority="857" stopIfTrue="1">
      <formula>$D139="X"</formula>
    </cfRule>
  </conditionalFormatting>
  <conditionalFormatting sqref="C139">
    <cfRule type="expression" dxfId="1836" priority="855" stopIfTrue="1">
      <formula>$D139="X"</formula>
    </cfRule>
  </conditionalFormatting>
  <conditionalFormatting sqref="G140:G149">
    <cfRule type="expression" dxfId="1835" priority="847" stopIfTrue="1">
      <formula>$D140="X"</formula>
    </cfRule>
  </conditionalFormatting>
  <conditionalFormatting sqref="B183">
    <cfRule type="expression" dxfId="1834" priority="782" stopIfTrue="1">
      <formula>$D183="X"</formula>
    </cfRule>
  </conditionalFormatting>
  <conditionalFormatting sqref="B150">
    <cfRule type="expression" dxfId="1833" priority="842" stopIfTrue="1">
      <formula>$D150="X"</formula>
    </cfRule>
  </conditionalFormatting>
  <conditionalFormatting sqref="G150">
    <cfRule type="expression" dxfId="1832" priority="840" stopIfTrue="1">
      <formula>$D150="X"</formula>
    </cfRule>
  </conditionalFormatting>
  <conditionalFormatting sqref="E150">
    <cfRule type="expression" dxfId="1831" priority="838" stopIfTrue="1">
      <formula>$D150="X"</formula>
    </cfRule>
  </conditionalFormatting>
  <conditionalFormatting sqref="M150:N150">
    <cfRule type="expression" dxfId="1830" priority="837" stopIfTrue="1">
      <formula>$D150="X"</formula>
    </cfRule>
  </conditionalFormatting>
  <conditionalFormatting sqref="C150">
    <cfRule type="expression" dxfId="1829" priority="835" stopIfTrue="1">
      <formula>$D150="X"</formula>
    </cfRule>
  </conditionalFormatting>
  <conditionalFormatting sqref="L151:M160">
    <cfRule type="expression" dxfId="1828" priority="830" stopIfTrue="1">
      <formula>$D151="X"</formula>
    </cfRule>
  </conditionalFormatting>
  <conditionalFormatting sqref="G151:G160">
    <cfRule type="expression" dxfId="1827" priority="827" stopIfTrue="1">
      <formula>$D151="X"</formula>
    </cfRule>
  </conditionalFormatting>
  <conditionalFormatting sqref="B161">
    <cfRule type="expression" dxfId="1826" priority="822" stopIfTrue="1">
      <formula>$D161="X"</formula>
    </cfRule>
  </conditionalFormatting>
  <conditionalFormatting sqref="G161">
    <cfRule type="expression" dxfId="1825" priority="820" stopIfTrue="1">
      <formula>$D161="X"</formula>
    </cfRule>
  </conditionalFormatting>
  <conditionalFormatting sqref="E161">
    <cfRule type="expression" dxfId="1824" priority="818" stopIfTrue="1">
      <formula>$D161="X"</formula>
    </cfRule>
  </conditionalFormatting>
  <conditionalFormatting sqref="M161:N161">
    <cfRule type="expression" dxfId="1823" priority="817" stopIfTrue="1">
      <formula>$D161="X"</formula>
    </cfRule>
  </conditionalFormatting>
  <conditionalFormatting sqref="L162:M171">
    <cfRule type="expression" dxfId="1822" priority="810" stopIfTrue="1">
      <formula>$D162="X"</formula>
    </cfRule>
  </conditionalFormatting>
  <conditionalFormatting sqref="G162:G171">
    <cfRule type="expression" dxfId="1821" priority="807" stopIfTrue="1">
      <formula>$D162="X"</formula>
    </cfRule>
  </conditionalFormatting>
  <conditionalFormatting sqref="G195:G204">
    <cfRule type="expression" dxfId="1820" priority="747" stopIfTrue="1">
      <formula>$D195="X"</formula>
    </cfRule>
  </conditionalFormatting>
  <conditionalFormatting sqref="B172">
    <cfRule type="expression" dxfId="1819" priority="802" stopIfTrue="1">
      <formula>$D172="X"</formula>
    </cfRule>
  </conditionalFormatting>
  <conditionalFormatting sqref="G172">
    <cfRule type="expression" dxfId="1818" priority="800" stopIfTrue="1">
      <formula>$D172="X"</formula>
    </cfRule>
  </conditionalFormatting>
  <conditionalFormatting sqref="M172:N172">
    <cfRule type="expression" dxfId="1817" priority="797" stopIfTrue="1">
      <formula>$D172="X"</formula>
    </cfRule>
  </conditionalFormatting>
  <conditionalFormatting sqref="C172">
    <cfRule type="expression" dxfId="1816" priority="795" stopIfTrue="1">
      <formula>$D172="X"</formula>
    </cfRule>
  </conditionalFormatting>
  <conditionalFormatting sqref="L173:M182">
    <cfRule type="expression" dxfId="1815" priority="790" stopIfTrue="1">
      <formula>$D173="X"</formula>
    </cfRule>
  </conditionalFormatting>
  <conditionalFormatting sqref="G173:G182">
    <cfRule type="expression" dxfId="1814" priority="787" stopIfTrue="1">
      <formula>$D173="X"</formula>
    </cfRule>
  </conditionalFormatting>
  <conditionalFormatting sqref="L206:M215">
    <cfRule type="expression" dxfId="1813" priority="730" stopIfTrue="1">
      <formula>$D206="X"</formula>
    </cfRule>
  </conditionalFormatting>
  <conditionalFormatting sqref="G183">
    <cfRule type="expression" dxfId="1812" priority="780" stopIfTrue="1">
      <formula>$D183="X"</formula>
    </cfRule>
  </conditionalFormatting>
  <conditionalFormatting sqref="E183">
    <cfRule type="expression" dxfId="1811" priority="778" stopIfTrue="1">
      <formula>$D183="X"</formula>
    </cfRule>
  </conditionalFormatting>
  <conditionalFormatting sqref="M183:N183">
    <cfRule type="expression" dxfId="1810" priority="777" stopIfTrue="1">
      <formula>$D183="X"</formula>
    </cfRule>
  </conditionalFormatting>
  <conditionalFormatting sqref="C183">
    <cfRule type="expression" dxfId="1809" priority="775" stopIfTrue="1">
      <formula>$D183="X"</formula>
    </cfRule>
  </conditionalFormatting>
  <conditionalFormatting sqref="L184:M193">
    <cfRule type="expression" dxfId="1808" priority="770" stopIfTrue="1">
      <formula>$D184="X"</formula>
    </cfRule>
  </conditionalFormatting>
  <conditionalFormatting sqref="G184:G193">
    <cfRule type="expression" dxfId="1807" priority="767" stopIfTrue="1">
      <formula>$D184="X"</formula>
    </cfRule>
  </conditionalFormatting>
  <conditionalFormatting sqref="B194">
    <cfRule type="expression" dxfId="1806" priority="762" stopIfTrue="1">
      <formula>$D194="X"</formula>
    </cfRule>
  </conditionalFormatting>
  <conditionalFormatting sqref="G194">
    <cfRule type="expression" dxfId="1805" priority="760" stopIfTrue="1">
      <formula>$D194="X"</formula>
    </cfRule>
  </conditionalFormatting>
  <conditionalFormatting sqref="E194">
    <cfRule type="expression" dxfId="1804" priority="758" stopIfTrue="1">
      <formula>$D194="X"</formula>
    </cfRule>
  </conditionalFormatting>
  <conditionalFormatting sqref="M194:N194">
    <cfRule type="expression" dxfId="1803" priority="757" stopIfTrue="1">
      <formula>$D194="X"</formula>
    </cfRule>
  </conditionalFormatting>
  <conditionalFormatting sqref="C194">
    <cfRule type="expression" dxfId="1802" priority="755" stopIfTrue="1">
      <formula>$D194="X"</formula>
    </cfRule>
  </conditionalFormatting>
  <conditionalFormatting sqref="L195:M204">
    <cfRule type="expression" dxfId="1801" priority="750" stopIfTrue="1">
      <formula>$D195="X"</formula>
    </cfRule>
  </conditionalFormatting>
  <conditionalFormatting sqref="M227:N227">
    <cfRule type="expression" dxfId="1800" priority="697" stopIfTrue="1">
      <formula>$D227="X"</formula>
    </cfRule>
  </conditionalFormatting>
  <conditionalFormatting sqref="B205">
    <cfRule type="expression" dxfId="1799" priority="742" stopIfTrue="1">
      <formula>$D205="X"</formula>
    </cfRule>
  </conditionalFormatting>
  <conditionalFormatting sqref="G205">
    <cfRule type="expression" dxfId="1798" priority="740" stopIfTrue="1">
      <formula>$D205="X"</formula>
    </cfRule>
  </conditionalFormatting>
  <conditionalFormatting sqref="E205">
    <cfRule type="expression" dxfId="1797" priority="738" stopIfTrue="1">
      <formula>$D205="X"</formula>
    </cfRule>
  </conditionalFormatting>
  <conditionalFormatting sqref="M205:N205">
    <cfRule type="expression" dxfId="1796" priority="737" stopIfTrue="1">
      <formula>$D205="X"</formula>
    </cfRule>
  </conditionalFormatting>
  <conditionalFormatting sqref="C205">
    <cfRule type="expression" dxfId="1795" priority="735" stopIfTrue="1">
      <formula>$D205="X"</formula>
    </cfRule>
  </conditionalFormatting>
  <conditionalFormatting sqref="G206:G215">
    <cfRule type="expression" dxfId="1794" priority="727" stopIfTrue="1">
      <formula>$D206="X"</formula>
    </cfRule>
  </conditionalFormatting>
  <conditionalFormatting sqref="G238">
    <cfRule type="expression" dxfId="1793" priority="680" stopIfTrue="1">
      <formula>$D238="X"</formula>
    </cfRule>
  </conditionalFormatting>
  <conditionalFormatting sqref="B216">
    <cfRule type="expression" dxfId="1792" priority="722" stopIfTrue="1">
      <formula>$D216="X"</formula>
    </cfRule>
  </conditionalFormatting>
  <conditionalFormatting sqref="G216">
    <cfRule type="expression" dxfId="1791" priority="720" stopIfTrue="1">
      <formula>$D216="X"</formula>
    </cfRule>
  </conditionalFormatting>
  <conditionalFormatting sqref="E216">
    <cfRule type="expression" dxfId="1790" priority="718" stopIfTrue="1">
      <formula>$D216="X"</formula>
    </cfRule>
  </conditionalFormatting>
  <conditionalFormatting sqref="M216:N216">
    <cfRule type="expression" dxfId="1789" priority="717" stopIfTrue="1">
      <formula>$D216="X"</formula>
    </cfRule>
  </conditionalFormatting>
  <conditionalFormatting sqref="C216">
    <cfRule type="expression" dxfId="1788" priority="715" stopIfTrue="1">
      <formula>$D216="X"</formula>
    </cfRule>
  </conditionalFormatting>
  <conditionalFormatting sqref="L217:M226">
    <cfRule type="expression" dxfId="1787" priority="710" stopIfTrue="1">
      <formula>$D217="X"</formula>
    </cfRule>
  </conditionalFormatting>
  <conditionalFormatting sqref="G217:G226">
    <cfRule type="expression" dxfId="1786" priority="707" stopIfTrue="1">
      <formula>$D217="X"</formula>
    </cfRule>
  </conditionalFormatting>
  <conditionalFormatting sqref="B249">
    <cfRule type="expression" dxfId="1785" priority="662" stopIfTrue="1">
      <formula>$D249="X"</formula>
    </cfRule>
  </conditionalFormatting>
  <conditionalFormatting sqref="B227">
    <cfRule type="expression" dxfId="1784" priority="702" stopIfTrue="1">
      <formula>$D227="X"</formula>
    </cfRule>
  </conditionalFormatting>
  <conditionalFormatting sqref="G227">
    <cfRule type="expression" dxfId="1783" priority="700" stopIfTrue="1">
      <formula>$D227="X"</formula>
    </cfRule>
  </conditionalFormatting>
  <conditionalFormatting sqref="E227">
    <cfRule type="expression" dxfId="1782" priority="698" stopIfTrue="1">
      <formula>$D227="X"</formula>
    </cfRule>
  </conditionalFormatting>
  <conditionalFormatting sqref="C227">
    <cfRule type="expression" dxfId="1781" priority="695" stopIfTrue="1">
      <formula>$D227="X"</formula>
    </cfRule>
  </conditionalFormatting>
  <conditionalFormatting sqref="L228:M237">
    <cfRule type="expression" dxfId="1780" priority="690" stopIfTrue="1">
      <formula>$D228="X"</formula>
    </cfRule>
  </conditionalFormatting>
  <conditionalFormatting sqref="G228:G237">
    <cfRule type="expression" dxfId="1779" priority="687" stopIfTrue="1">
      <formula>$D228="X"</formula>
    </cfRule>
  </conditionalFormatting>
  <conditionalFormatting sqref="B238">
    <cfRule type="expression" dxfId="1778" priority="682" stopIfTrue="1">
      <formula>$D238="X"</formula>
    </cfRule>
  </conditionalFormatting>
  <conditionalFormatting sqref="E238">
    <cfRule type="expression" dxfId="1777" priority="678" stopIfTrue="1">
      <formula>$D238="X"</formula>
    </cfRule>
  </conditionalFormatting>
  <conditionalFormatting sqref="M238:N238">
    <cfRule type="expression" dxfId="1776" priority="677" stopIfTrue="1">
      <formula>$D238="X"</formula>
    </cfRule>
  </conditionalFormatting>
  <conditionalFormatting sqref="C238">
    <cfRule type="expression" dxfId="1775" priority="675" stopIfTrue="1">
      <formula>$D238="X"</formula>
    </cfRule>
  </conditionalFormatting>
  <conditionalFormatting sqref="L239:M248">
    <cfRule type="expression" dxfId="1774" priority="670" stopIfTrue="1">
      <formula>$D239="X"</formula>
    </cfRule>
  </conditionalFormatting>
  <conditionalFormatting sqref="G239:G248">
    <cfRule type="expression" dxfId="1773" priority="667" stopIfTrue="1">
      <formula>$D239="X"</formula>
    </cfRule>
  </conditionalFormatting>
  <conditionalFormatting sqref="G249">
    <cfRule type="expression" dxfId="1772" priority="660" stopIfTrue="1">
      <formula>$D249="X"</formula>
    </cfRule>
  </conditionalFormatting>
  <conditionalFormatting sqref="E249">
    <cfRule type="expression" dxfId="1771" priority="658" stopIfTrue="1">
      <formula>$D249="X"</formula>
    </cfRule>
  </conditionalFormatting>
  <conditionalFormatting sqref="M249:N249">
    <cfRule type="expression" dxfId="1770" priority="657" stopIfTrue="1">
      <formula>$D249="X"</formula>
    </cfRule>
  </conditionalFormatting>
  <conditionalFormatting sqref="C249">
    <cfRule type="expression" dxfId="1769" priority="655" stopIfTrue="1">
      <formula>$D249="X"</formula>
    </cfRule>
  </conditionalFormatting>
  <conditionalFormatting sqref="L250:M259">
    <cfRule type="expression" dxfId="1768" priority="650" stopIfTrue="1">
      <formula>$D250="X"</formula>
    </cfRule>
  </conditionalFormatting>
  <conditionalFormatting sqref="G250:G259">
    <cfRule type="expression" dxfId="1767" priority="647" stopIfTrue="1">
      <formula>$D250="X"</formula>
    </cfRule>
  </conditionalFormatting>
  <conditionalFormatting sqref="B260">
    <cfRule type="expression" dxfId="1766" priority="642" stopIfTrue="1">
      <formula>$D260="X"</formula>
    </cfRule>
  </conditionalFormatting>
  <conditionalFormatting sqref="G260">
    <cfRule type="expression" dxfId="1765" priority="640" stopIfTrue="1">
      <formula>$D260="X"</formula>
    </cfRule>
  </conditionalFormatting>
  <conditionalFormatting sqref="E260">
    <cfRule type="expression" dxfId="1764" priority="638" stopIfTrue="1">
      <formula>$D260="X"</formula>
    </cfRule>
  </conditionalFormatting>
  <conditionalFormatting sqref="M260:N260">
    <cfRule type="expression" dxfId="1763" priority="637" stopIfTrue="1">
      <formula>$D260="X"</formula>
    </cfRule>
  </conditionalFormatting>
  <conditionalFormatting sqref="C260">
    <cfRule type="expression" dxfId="1762" priority="635" stopIfTrue="1">
      <formula>$D260="X"</formula>
    </cfRule>
  </conditionalFormatting>
  <conditionalFormatting sqref="L261:M270">
    <cfRule type="expression" dxfId="1761" priority="630" stopIfTrue="1">
      <formula>$D261="X"</formula>
    </cfRule>
  </conditionalFormatting>
  <conditionalFormatting sqref="G261:G270">
    <cfRule type="expression" dxfId="1760" priority="627" stopIfTrue="1">
      <formula>$D261="X"</formula>
    </cfRule>
  </conditionalFormatting>
  <conditionalFormatting sqref="C282">
    <cfRule type="expression" dxfId="1759" priority="595" stopIfTrue="1">
      <formula>$D282="X"</formula>
    </cfRule>
  </conditionalFormatting>
  <conditionalFormatting sqref="B271">
    <cfRule type="expression" dxfId="1758" priority="622" stopIfTrue="1">
      <formula>$D271="X"</formula>
    </cfRule>
  </conditionalFormatting>
  <conditionalFormatting sqref="G271">
    <cfRule type="expression" dxfId="1757" priority="620" stopIfTrue="1">
      <formula>$D271="X"</formula>
    </cfRule>
  </conditionalFormatting>
  <conditionalFormatting sqref="E271">
    <cfRule type="expression" dxfId="1756" priority="618" stopIfTrue="1">
      <formula>$D271="X"</formula>
    </cfRule>
  </conditionalFormatting>
  <conditionalFormatting sqref="M271:N271">
    <cfRule type="expression" dxfId="1755" priority="617" stopIfTrue="1">
      <formula>$D271="X"</formula>
    </cfRule>
  </conditionalFormatting>
  <conditionalFormatting sqref="C271">
    <cfRule type="expression" dxfId="1754" priority="615" stopIfTrue="1">
      <formula>$D271="X"</formula>
    </cfRule>
  </conditionalFormatting>
  <conditionalFormatting sqref="L272:M281">
    <cfRule type="expression" dxfId="1753" priority="610" stopIfTrue="1">
      <formula>$D272="X"</formula>
    </cfRule>
  </conditionalFormatting>
  <conditionalFormatting sqref="G272:G281">
    <cfRule type="expression" dxfId="1752" priority="607" stopIfTrue="1">
      <formula>$D272="X"</formula>
    </cfRule>
  </conditionalFormatting>
  <conditionalFormatting sqref="E293">
    <cfRule type="expression" dxfId="1751" priority="578" stopIfTrue="1">
      <formula>$D293="X"</formula>
    </cfRule>
  </conditionalFormatting>
  <conditionalFormatting sqref="M293:N293">
    <cfRule type="expression" dxfId="1750" priority="577" stopIfTrue="1">
      <formula>$D293="X"</formula>
    </cfRule>
  </conditionalFormatting>
  <conditionalFormatting sqref="B282">
    <cfRule type="expression" dxfId="1749" priority="602" stopIfTrue="1">
      <formula>$D282="X"</formula>
    </cfRule>
  </conditionalFormatting>
  <conditionalFormatting sqref="G282">
    <cfRule type="expression" dxfId="1748" priority="600" stopIfTrue="1">
      <formula>$D282="X"</formula>
    </cfRule>
  </conditionalFormatting>
  <conditionalFormatting sqref="E282">
    <cfRule type="expression" dxfId="1747" priority="598" stopIfTrue="1">
      <formula>$D282="X"</formula>
    </cfRule>
  </conditionalFormatting>
  <conditionalFormatting sqref="M282:N282">
    <cfRule type="expression" dxfId="1746" priority="597" stopIfTrue="1">
      <formula>$D282="X"</formula>
    </cfRule>
  </conditionalFormatting>
  <conditionalFormatting sqref="L283:M292">
    <cfRule type="expression" dxfId="1745" priority="590" stopIfTrue="1">
      <formula>$D283="X"</formula>
    </cfRule>
  </conditionalFormatting>
  <conditionalFormatting sqref="G283:G292">
    <cfRule type="expression" dxfId="1744" priority="587" stopIfTrue="1">
      <formula>$D283="X"</formula>
    </cfRule>
  </conditionalFormatting>
  <conditionalFormatting sqref="G304">
    <cfRule type="expression" dxfId="1743" priority="560" stopIfTrue="1">
      <formula>$D304="X"</formula>
    </cfRule>
  </conditionalFormatting>
  <conditionalFormatting sqref="B293">
    <cfRule type="expression" dxfId="1742" priority="582" stopIfTrue="1">
      <formula>$D293="X"</formula>
    </cfRule>
  </conditionalFormatting>
  <conditionalFormatting sqref="G293">
    <cfRule type="expression" dxfId="1741" priority="580" stopIfTrue="1">
      <formula>$D293="X"</formula>
    </cfRule>
  </conditionalFormatting>
  <conditionalFormatting sqref="C293">
    <cfRule type="expression" dxfId="1740" priority="575" stopIfTrue="1">
      <formula>$D293="X"</formula>
    </cfRule>
  </conditionalFormatting>
  <conditionalFormatting sqref="L294:M303">
    <cfRule type="expression" dxfId="1739" priority="570" stopIfTrue="1">
      <formula>$D294="X"</formula>
    </cfRule>
  </conditionalFormatting>
  <conditionalFormatting sqref="G294:G303">
    <cfRule type="expression" dxfId="1738" priority="567" stopIfTrue="1">
      <formula>$D294="X"</formula>
    </cfRule>
  </conditionalFormatting>
  <conditionalFormatting sqref="B304">
    <cfRule type="expression" dxfId="1737" priority="562" stopIfTrue="1">
      <formula>$D304="X"</formula>
    </cfRule>
  </conditionalFormatting>
  <conditionalFormatting sqref="E304">
    <cfRule type="expression" dxfId="1736" priority="558" stopIfTrue="1">
      <formula>$D304="X"</formula>
    </cfRule>
  </conditionalFormatting>
  <conditionalFormatting sqref="M304:N304">
    <cfRule type="expression" dxfId="1735" priority="557" stopIfTrue="1">
      <formula>$D304="X"</formula>
    </cfRule>
  </conditionalFormatting>
  <conditionalFormatting sqref="C304">
    <cfRule type="expression" dxfId="1734" priority="555" stopIfTrue="1">
      <formula>$D304="X"</formula>
    </cfRule>
  </conditionalFormatting>
  <conditionalFormatting sqref="L305:M314">
    <cfRule type="expression" dxfId="1733" priority="550" stopIfTrue="1">
      <formula>$D305="X"</formula>
    </cfRule>
  </conditionalFormatting>
  <conditionalFormatting sqref="G305:G314">
    <cfRule type="expression" dxfId="1732" priority="547" stopIfTrue="1">
      <formula>$D305="X"</formula>
    </cfRule>
  </conditionalFormatting>
  <conditionalFormatting sqref="B315">
    <cfRule type="expression" dxfId="1731" priority="542" stopIfTrue="1">
      <formula>$D315="X"</formula>
    </cfRule>
  </conditionalFormatting>
  <conditionalFormatting sqref="G315">
    <cfRule type="expression" dxfId="1730" priority="540" stopIfTrue="1">
      <formula>$D315="X"</formula>
    </cfRule>
  </conditionalFormatting>
  <conditionalFormatting sqref="E315">
    <cfRule type="expression" dxfId="1729" priority="538" stopIfTrue="1">
      <formula>$D315="X"</formula>
    </cfRule>
  </conditionalFormatting>
  <conditionalFormatting sqref="M315:N315">
    <cfRule type="expression" dxfId="1728" priority="537" stopIfTrue="1">
      <formula>$D315="X"</formula>
    </cfRule>
  </conditionalFormatting>
  <conditionalFormatting sqref="C315">
    <cfRule type="expression" dxfId="1727" priority="536" stopIfTrue="1">
      <formula>$D315="X"</formula>
    </cfRule>
  </conditionalFormatting>
  <conditionalFormatting sqref="L316:M325">
    <cfRule type="expression" dxfId="1726" priority="531" stopIfTrue="1">
      <formula>$D316="X"</formula>
    </cfRule>
  </conditionalFormatting>
  <conditionalFormatting sqref="G316:G325">
    <cfRule type="expression" dxfId="1725" priority="528" stopIfTrue="1">
      <formula>$D316="X"</formula>
    </cfRule>
  </conditionalFormatting>
  <conditionalFormatting sqref="B326">
    <cfRule type="expression" dxfId="1724" priority="523" stopIfTrue="1">
      <formula>$D326="X"</formula>
    </cfRule>
  </conditionalFormatting>
  <conditionalFormatting sqref="G326">
    <cfRule type="expression" dxfId="1723" priority="521" stopIfTrue="1">
      <formula>$D326="X"</formula>
    </cfRule>
  </conditionalFormatting>
  <conditionalFormatting sqref="E326">
    <cfRule type="expression" dxfId="1722" priority="519" stopIfTrue="1">
      <formula>$D326="X"</formula>
    </cfRule>
  </conditionalFormatting>
  <conditionalFormatting sqref="M326:N326">
    <cfRule type="expression" dxfId="1721" priority="518" stopIfTrue="1">
      <formula>$D326="X"</formula>
    </cfRule>
  </conditionalFormatting>
  <conditionalFormatting sqref="C326">
    <cfRule type="expression" dxfId="1720" priority="517" stopIfTrue="1">
      <formula>$D326="X"</formula>
    </cfRule>
  </conditionalFormatting>
  <conditionalFormatting sqref="L327:M336">
    <cfRule type="expression" dxfId="1719" priority="512" stopIfTrue="1">
      <formula>$D327="X"</formula>
    </cfRule>
  </conditionalFormatting>
  <conditionalFormatting sqref="G327:G336">
    <cfRule type="expression" dxfId="1718" priority="509" stopIfTrue="1">
      <formula>$D327="X"</formula>
    </cfRule>
  </conditionalFormatting>
  <conditionalFormatting sqref="G337">
    <cfRule type="expression" dxfId="1717" priority="502" stopIfTrue="1">
      <formula>$D337="X"</formula>
    </cfRule>
  </conditionalFormatting>
  <conditionalFormatting sqref="E337">
    <cfRule type="expression" dxfId="1716" priority="500" stopIfTrue="1">
      <formula>$D337="X"</formula>
    </cfRule>
  </conditionalFormatting>
  <conditionalFormatting sqref="M337:N337">
    <cfRule type="expression" dxfId="1715" priority="499" stopIfTrue="1">
      <formula>$D337="X"</formula>
    </cfRule>
  </conditionalFormatting>
  <conditionalFormatting sqref="C337">
    <cfRule type="expression" dxfId="1714" priority="498" stopIfTrue="1">
      <formula>$D337="X"</formula>
    </cfRule>
  </conditionalFormatting>
  <conditionalFormatting sqref="L338:M347">
    <cfRule type="expression" dxfId="1713" priority="493" stopIfTrue="1">
      <formula>$D338="X"</formula>
    </cfRule>
  </conditionalFormatting>
  <conditionalFormatting sqref="G338:G347">
    <cfRule type="expression" dxfId="1712" priority="490" stopIfTrue="1">
      <formula>$D338="X"</formula>
    </cfRule>
  </conditionalFormatting>
  <conditionalFormatting sqref="C348">
    <cfRule type="expression" dxfId="1711" priority="479" stopIfTrue="1">
      <formula>$D348="X"</formula>
    </cfRule>
  </conditionalFormatting>
  <conditionalFormatting sqref="N19:P19">
    <cfRule type="expression" dxfId="1710" priority="478" stopIfTrue="1">
      <formula>$D19="X"</formula>
    </cfRule>
  </conditionalFormatting>
  <conditionalFormatting sqref="G348">
    <cfRule type="expression" dxfId="1709" priority="483" stopIfTrue="1">
      <formula>$D348="X"</formula>
    </cfRule>
  </conditionalFormatting>
  <conditionalFormatting sqref="E348">
    <cfRule type="expression" dxfId="1708" priority="481" stopIfTrue="1">
      <formula>$D348="X"</formula>
    </cfRule>
  </conditionalFormatting>
  <conditionalFormatting sqref="M348:N348">
    <cfRule type="expression" dxfId="1707" priority="480" stopIfTrue="1">
      <formula>$D348="X"</formula>
    </cfRule>
  </conditionalFormatting>
  <conditionalFormatting sqref="N20:P20">
    <cfRule type="expression" dxfId="1706" priority="477" stopIfTrue="1">
      <formula>$D20="X"</formula>
    </cfRule>
  </conditionalFormatting>
  <conditionalFormatting sqref="N21:P28">
    <cfRule type="expression" dxfId="1705" priority="476" stopIfTrue="1">
      <formula>$D21="X"</formula>
    </cfRule>
  </conditionalFormatting>
  <conditionalFormatting sqref="N30:P30">
    <cfRule type="expression" dxfId="1704" priority="475" stopIfTrue="1">
      <formula>$D30="X"</formula>
    </cfRule>
  </conditionalFormatting>
  <conditionalFormatting sqref="N31:P31">
    <cfRule type="expression" dxfId="1703" priority="474" stopIfTrue="1">
      <formula>$D31="X"</formula>
    </cfRule>
  </conditionalFormatting>
  <conditionalFormatting sqref="N32:P39">
    <cfRule type="expression" dxfId="1702" priority="473" stopIfTrue="1">
      <formula>$D32="X"</formula>
    </cfRule>
  </conditionalFormatting>
  <conditionalFormatting sqref="N41:P41">
    <cfRule type="expression" dxfId="1701" priority="472" stopIfTrue="1">
      <formula>$D41="X"</formula>
    </cfRule>
  </conditionalFormatting>
  <conditionalFormatting sqref="N42:P42">
    <cfRule type="expression" dxfId="1700" priority="471" stopIfTrue="1">
      <formula>$D42="X"</formula>
    </cfRule>
  </conditionalFormatting>
  <conditionalFormatting sqref="N43:P50">
    <cfRule type="expression" dxfId="1699" priority="470" stopIfTrue="1">
      <formula>$D43="X"</formula>
    </cfRule>
  </conditionalFormatting>
  <conditionalFormatting sqref="N52:P52">
    <cfRule type="expression" dxfId="1698" priority="469" stopIfTrue="1">
      <formula>$D52="X"</formula>
    </cfRule>
  </conditionalFormatting>
  <conditionalFormatting sqref="N53:P53">
    <cfRule type="expression" dxfId="1697" priority="468" stopIfTrue="1">
      <formula>$D53="X"</formula>
    </cfRule>
  </conditionalFormatting>
  <conditionalFormatting sqref="N54:P61">
    <cfRule type="expression" dxfId="1696" priority="467" stopIfTrue="1">
      <formula>$D54="X"</formula>
    </cfRule>
  </conditionalFormatting>
  <conditionalFormatting sqref="N63:P63">
    <cfRule type="expression" dxfId="1695" priority="466" stopIfTrue="1">
      <formula>$D63="X"</formula>
    </cfRule>
  </conditionalFormatting>
  <conditionalFormatting sqref="N64:P64">
    <cfRule type="expression" dxfId="1694" priority="465" stopIfTrue="1">
      <formula>$D64="X"</formula>
    </cfRule>
  </conditionalFormatting>
  <conditionalFormatting sqref="N65:P72">
    <cfRule type="expression" dxfId="1693" priority="464" stopIfTrue="1">
      <formula>$D65="X"</formula>
    </cfRule>
  </conditionalFormatting>
  <conditionalFormatting sqref="N74:P74">
    <cfRule type="expression" dxfId="1692" priority="463" stopIfTrue="1">
      <formula>$D74="X"</formula>
    </cfRule>
  </conditionalFormatting>
  <conditionalFormatting sqref="N75:P75">
    <cfRule type="expression" dxfId="1691" priority="462" stopIfTrue="1">
      <formula>$D75="X"</formula>
    </cfRule>
  </conditionalFormatting>
  <conditionalFormatting sqref="N76:P83">
    <cfRule type="expression" dxfId="1690" priority="461" stopIfTrue="1">
      <formula>$D76="X"</formula>
    </cfRule>
  </conditionalFormatting>
  <conditionalFormatting sqref="N85:P85">
    <cfRule type="expression" dxfId="1689" priority="460" stopIfTrue="1">
      <formula>$D85="X"</formula>
    </cfRule>
  </conditionalFormatting>
  <conditionalFormatting sqref="N86:P86">
    <cfRule type="expression" dxfId="1688" priority="459" stopIfTrue="1">
      <formula>$D86="X"</formula>
    </cfRule>
  </conditionalFormatting>
  <conditionalFormatting sqref="N87:P94">
    <cfRule type="expression" dxfId="1687" priority="458" stopIfTrue="1">
      <formula>$D87="X"</formula>
    </cfRule>
  </conditionalFormatting>
  <conditionalFormatting sqref="N96:P96">
    <cfRule type="expression" dxfId="1686" priority="457" stopIfTrue="1">
      <formula>$D96="X"</formula>
    </cfRule>
  </conditionalFormatting>
  <conditionalFormatting sqref="N97:P97">
    <cfRule type="expression" dxfId="1685" priority="456" stopIfTrue="1">
      <formula>$D97="X"</formula>
    </cfRule>
  </conditionalFormatting>
  <conditionalFormatting sqref="N98:P105">
    <cfRule type="expression" dxfId="1684" priority="455" stopIfTrue="1">
      <formula>$D98="X"</formula>
    </cfRule>
  </conditionalFormatting>
  <conditionalFormatting sqref="N107:P107">
    <cfRule type="expression" dxfId="1683" priority="454" stopIfTrue="1">
      <formula>$D107="X"</formula>
    </cfRule>
  </conditionalFormatting>
  <conditionalFormatting sqref="N108:P108">
    <cfRule type="expression" dxfId="1682" priority="453" stopIfTrue="1">
      <formula>$D108="X"</formula>
    </cfRule>
  </conditionalFormatting>
  <conditionalFormatting sqref="N109:P116">
    <cfRule type="expression" dxfId="1681" priority="452" stopIfTrue="1">
      <formula>$D109="X"</formula>
    </cfRule>
  </conditionalFormatting>
  <conditionalFormatting sqref="N118:P118">
    <cfRule type="expression" dxfId="1680" priority="451" stopIfTrue="1">
      <formula>$D118="X"</formula>
    </cfRule>
  </conditionalFormatting>
  <conditionalFormatting sqref="N119:P119">
    <cfRule type="expression" dxfId="1679" priority="450" stopIfTrue="1">
      <formula>$D119="X"</formula>
    </cfRule>
  </conditionalFormatting>
  <conditionalFormatting sqref="N120:P127">
    <cfRule type="expression" dxfId="1678" priority="449" stopIfTrue="1">
      <formula>$D120="X"</formula>
    </cfRule>
  </conditionalFormatting>
  <conditionalFormatting sqref="N129:P129">
    <cfRule type="expression" dxfId="1677" priority="448" stopIfTrue="1">
      <formula>$D129="X"</formula>
    </cfRule>
  </conditionalFormatting>
  <conditionalFormatting sqref="N130:P130">
    <cfRule type="expression" dxfId="1676" priority="447" stopIfTrue="1">
      <formula>$D130="X"</formula>
    </cfRule>
  </conditionalFormatting>
  <conditionalFormatting sqref="N131:P138">
    <cfRule type="expression" dxfId="1675" priority="446" stopIfTrue="1">
      <formula>$D131="X"</formula>
    </cfRule>
  </conditionalFormatting>
  <conditionalFormatting sqref="N140:P140">
    <cfRule type="expression" dxfId="1674" priority="445" stopIfTrue="1">
      <formula>$D140="X"</formula>
    </cfRule>
  </conditionalFormatting>
  <conditionalFormatting sqref="N141:P141">
    <cfRule type="expression" dxfId="1673" priority="444" stopIfTrue="1">
      <formula>$D141="X"</formula>
    </cfRule>
  </conditionalFormatting>
  <conditionalFormatting sqref="N142:P149">
    <cfRule type="expression" dxfId="1672" priority="443" stopIfTrue="1">
      <formula>$D142="X"</formula>
    </cfRule>
  </conditionalFormatting>
  <conditionalFormatting sqref="N151:P151">
    <cfRule type="expression" dxfId="1671" priority="442" stopIfTrue="1">
      <formula>$D151="X"</formula>
    </cfRule>
  </conditionalFormatting>
  <conditionalFormatting sqref="N152:P152">
    <cfRule type="expression" dxfId="1670" priority="441" stopIfTrue="1">
      <formula>$D152="X"</formula>
    </cfRule>
  </conditionalFormatting>
  <conditionalFormatting sqref="N153:P160">
    <cfRule type="expression" dxfId="1669" priority="440" stopIfTrue="1">
      <formula>$D153="X"</formula>
    </cfRule>
  </conditionalFormatting>
  <conditionalFormatting sqref="N162:P162">
    <cfRule type="expression" dxfId="1668" priority="439" stopIfTrue="1">
      <formula>$D162="X"</formula>
    </cfRule>
  </conditionalFormatting>
  <conditionalFormatting sqref="N163:P163">
    <cfRule type="expression" dxfId="1667" priority="438" stopIfTrue="1">
      <formula>$D163="X"</formula>
    </cfRule>
  </conditionalFormatting>
  <conditionalFormatting sqref="N164:P171">
    <cfRule type="expression" dxfId="1666" priority="437" stopIfTrue="1">
      <formula>$D164="X"</formula>
    </cfRule>
  </conditionalFormatting>
  <conditionalFormatting sqref="N173:P173">
    <cfRule type="expression" dxfId="1665" priority="436" stopIfTrue="1">
      <formula>$D173="X"</formula>
    </cfRule>
  </conditionalFormatting>
  <conditionalFormatting sqref="N174:P174">
    <cfRule type="expression" dxfId="1664" priority="435" stopIfTrue="1">
      <formula>$D174="X"</formula>
    </cfRule>
  </conditionalFormatting>
  <conditionalFormatting sqref="N175:P182">
    <cfRule type="expression" dxfId="1663" priority="434" stopIfTrue="1">
      <formula>$D175="X"</formula>
    </cfRule>
  </conditionalFormatting>
  <conditionalFormatting sqref="N184:P184">
    <cfRule type="expression" dxfId="1662" priority="433" stopIfTrue="1">
      <formula>$D184="X"</formula>
    </cfRule>
  </conditionalFormatting>
  <conditionalFormatting sqref="N185:P185">
    <cfRule type="expression" dxfId="1661" priority="432" stopIfTrue="1">
      <formula>$D185="X"</formula>
    </cfRule>
  </conditionalFormatting>
  <conditionalFormatting sqref="N186:P193">
    <cfRule type="expression" dxfId="1660" priority="431" stopIfTrue="1">
      <formula>$D186="X"</formula>
    </cfRule>
  </conditionalFormatting>
  <conditionalFormatting sqref="N195:P195">
    <cfRule type="expression" dxfId="1659" priority="430" stopIfTrue="1">
      <formula>$D195="X"</formula>
    </cfRule>
  </conditionalFormatting>
  <conditionalFormatting sqref="N196:P196">
    <cfRule type="expression" dxfId="1658" priority="429" stopIfTrue="1">
      <formula>$D196="X"</formula>
    </cfRule>
  </conditionalFormatting>
  <conditionalFormatting sqref="N197:P204">
    <cfRule type="expression" dxfId="1657" priority="428" stopIfTrue="1">
      <formula>$D197="X"</formula>
    </cfRule>
  </conditionalFormatting>
  <conditionalFormatting sqref="N206:P206">
    <cfRule type="expression" dxfId="1656" priority="427" stopIfTrue="1">
      <formula>$D206="X"</formula>
    </cfRule>
  </conditionalFormatting>
  <conditionalFormatting sqref="N207:P207">
    <cfRule type="expression" dxfId="1655" priority="426" stopIfTrue="1">
      <formula>$D207="X"</formula>
    </cfRule>
  </conditionalFormatting>
  <conditionalFormatting sqref="N208:P215">
    <cfRule type="expression" dxfId="1654" priority="425" stopIfTrue="1">
      <formula>$D208="X"</formula>
    </cfRule>
  </conditionalFormatting>
  <conditionalFormatting sqref="N217:P217">
    <cfRule type="expression" dxfId="1653" priority="424" stopIfTrue="1">
      <formula>$D217="X"</formula>
    </cfRule>
  </conditionalFormatting>
  <conditionalFormatting sqref="N218:P218">
    <cfRule type="expression" dxfId="1652" priority="423" stopIfTrue="1">
      <formula>$D218="X"</formula>
    </cfRule>
  </conditionalFormatting>
  <conditionalFormatting sqref="N219:P226">
    <cfRule type="expression" dxfId="1651" priority="422" stopIfTrue="1">
      <formula>$D219="X"</formula>
    </cfRule>
  </conditionalFormatting>
  <conditionalFormatting sqref="N228:P228">
    <cfRule type="expression" dxfId="1650" priority="421" stopIfTrue="1">
      <formula>$D228="X"</formula>
    </cfRule>
  </conditionalFormatting>
  <conditionalFormatting sqref="N229:P229">
    <cfRule type="expression" dxfId="1649" priority="420" stopIfTrue="1">
      <formula>$D229="X"</formula>
    </cfRule>
  </conditionalFormatting>
  <conditionalFormatting sqref="N230:P237">
    <cfRule type="expression" dxfId="1648" priority="419" stopIfTrue="1">
      <formula>$D230="X"</formula>
    </cfRule>
  </conditionalFormatting>
  <conditionalFormatting sqref="N239:P239">
    <cfRule type="expression" dxfId="1647" priority="418" stopIfTrue="1">
      <formula>$D239="X"</formula>
    </cfRule>
  </conditionalFormatting>
  <conditionalFormatting sqref="N240:P240">
    <cfRule type="expression" dxfId="1646" priority="417" stopIfTrue="1">
      <formula>$D240="X"</formula>
    </cfRule>
  </conditionalFormatting>
  <conditionalFormatting sqref="N241:P248">
    <cfRule type="expression" dxfId="1645" priority="416" stopIfTrue="1">
      <formula>$D241="X"</formula>
    </cfRule>
  </conditionalFormatting>
  <conditionalFormatting sqref="N250:P250">
    <cfRule type="expression" dxfId="1644" priority="415" stopIfTrue="1">
      <formula>$D250="X"</formula>
    </cfRule>
  </conditionalFormatting>
  <conditionalFormatting sqref="N251:P251">
    <cfRule type="expression" dxfId="1643" priority="414" stopIfTrue="1">
      <formula>$D251="X"</formula>
    </cfRule>
  </conditionalFormatting>
  <conditionalFormatting sqref="N252:P259">
    <cfRule type="expression" dxfId="1642" priority="413" stopIfTrue="1">
      <formula>$D252="X"</formula>
    </cfRule>
  </conditionalFormatting>
  <conditionalFormatting sqref="N261:P261">
    <cfRule type="expression" dxfId="1641" priority="412" stopIfTrue="1">
      <formula>$D261="X"</formula>
    </cfRule>
  </conditionalFormatting>
  <conditionalFormatting sqref="N262:P262">
    <cfRule type="expression" dxfId="1640" priority="411" stopIfTrue="1">
      <formula>$D262="X"</formula>
    </cfRule>
  </conditionalFormatting>
  <conditionalFormatting sqref="N263:P270">
    <cfRule type="expression" dxfId="1639" priority="410" stopIfTrue="1">
      <formula>$D263="X"</formula>
    </cfRule>
  </conditionalFormatting>
  <conditionalFormatting sqref="N272:P272">
    <cfRule type="expression" dxfId="1638" priority="409" stopIfTrue="1">
      <formula>$D272="X"</formula>
    </cfRule>
  </conditionalFormatting>
  <conditionalFormatting sqref="N273:P273">
    <cfRule type="expression" dxfId="1637" priority="408" stopIfTrue="1">
      <formula>$D273="X"</formula>
    </cfRule>
  </conditionalFormatting>
  <conditionalFormatting sqref="N274:P281">
    <cfRule type="expression" dxfId="1636" priority="407" stopIfTrue="1">
      <formula>$D274="X"</formula>
    </cfRule>
  </conditionalFormatting>
  <conditionalFormatting sqref="N283:P283">
    <cfRule type="expression" dxfId="1635" priority="406" stopIfTrue="1">
      <formula>$D283="X"</formula>
    </cfRule>
  </conditionalFormatting>
  <conditionalFormatting sqref="N284:P284">
    <cfRule type="expression" dxfId="1634" priority="405" stopIfTrue="1">
      <formula>$D284="X"</formula>
    </cfRule>
  </conditionalFormatting>
  <conditionalFormatting sqref="N285:P292">
    <cfRule type="expression" dxfId="1633" priority="404" stopIfTrue="1">
      <formula>$D285="X"</formula>
    </cfRule>
  </conditionalFormatting>
  <conditionalFormatting sqref="N294:P294">
    <cfRule type="expression" dxfId="1632" priority="403" stopIfTrue="1">
      <formula>$D294="X"</formula>
    </cfRule>
  </conditionalFormatting>
  <conditionalFormatting sqref="N295:P295">
    <cfRule type="expression" dxfId="1631" priority="402" stopIfTrue="1">
      <formula>$D295="X"</formula>
    </cfRule>
  </conditionalFormatting>
  <conditionalFormatting sqref="N296:P303">
    <cfRule type="expression" dxfId="1630" priority="401" stopIfTrue="1">
      <formula>$D296="X"</formula>
    </cfRule>
  </conditionalFormatting>
  <conditionalFormatting sqref="N305:P305">
    <cfRule type="expression" dxfId="1629" priority="400" stopIfTrue="1">
      <formula>$D305="X"</formula>
    </cfRule>
  </conditionalFormatting>
  <conditionalFormatting sqref="N306:P306">
    <cfRule type="expression" dxfId="1628" priority="399" stopIfTrue="1">
      <formula>$D306="X"</formula>
    </cfRule>
  </conditionalFormatting>
  <conditionalFormatting sqref="N307:P314">
    <cfRule type="expression" dxfId="1627" priority="398" stopIfTrue="1">
      <formula>$D307="X"</formula>
    </cfRule>
  </conditionalFormatting>
  <conditionalFormatting sqref="N316:P316">
    <cfRule type="expression" dxfId="1626" priority="397" stopIfTrue="1">
      <formula>$D316="X"</formula>
    </cfRule>
  </conditionalFormatting>
  <conditionalFormatting sqref="N317:P317">
    <cfRule type="expression" dxfId="1625" priority="396" stopIfTrue="1">
      <formula>$D317="X"</formula>
    </cfRule>
  </conditionalFormatting>
  <conditionalFormatting sqref="N318:P325">
    <cfRule type="expression" dxfId="1624" priority="395" stopIfTrue="1">
      <formula>$D318="X"</formula>
    </cfRule>
  </conditionalFormatting>
  <conditionalFormatting sqref="N327:P327">
    <cfRule type="expression" dxfId="1623" priority="394" stopIfTrue="1">
      <formula>$D327="X"</formula>
    </cfRule>
  </conditionalFormatting>
  <conditionalFormatting sqref="N328:P328">
    <cfRule type="expression" dxfId="1622" priority="393" stopIfTrue="1">
      <formula>$D328="X"</formula>
    </cfRule>
  </conditionalFormatting>
  <conditionalFormatting sqref="N329:P336">
    <cfRule type="expression" dxfId="1621" priority="392" stopIfTrue="1">
      <formula>$D329="X"</formula>
    </cfRule>
  </conditionalFormatting>
  <conditionalFormatting sqref="N338:P338">
    <cfRule type="expression" dxfId="1620" priority="391" stopIfTrue="1">
      <formula>$D338="X"</formula>
    </cfRule>
  </conditionalFormatting>
  <conditionalFormatting sqref="N339:P339">
    <cfRule type="expression" dxfId="1619" priority="390" stopIfTrue="1">
      <formula>$D339="X"</formula>
    </cfRule>
  </conditionalFormatting>
  <conditionalFormatting sqref="N340:P347">
    <cfRule type="expression" dxfId="1618" priority="389" stopIfTrue="1">
      <formula>$D340="X"</formula>
    </cfRule>
  </conditionalFormatting>
  <conditionalFormatting sqref="N8:P8">
    <cfRule type="expression" dxfId="1617" priority="388" stopIfTrue="1">
      <formula>$D8="X"</formula>
    </cfRule>
  </conditionalFormatting>
  <conditionalFormatting sqref="N9:P9">
    <cfRule type="expression" dxfId="1616" priority="387" stopIfTrue="1">
      <formula>$D9="X"</formula>
    </cfRule>
  </conditionalFormatting>
  <conditionalFormatting sqref="N10:P17">
    <cfRule type="expression" dxfId="1615" priority="386" stopIfTrue="1">
      <formula>$D10="X"</formula>
    </cfRule>
  </conditionalFormatting>
  <conditionalFormatting sqref="B337">
    <cfRule type="expression" dxfId="1614" priority="385" stopIfTrue="1">
      <formula>$D337="X"</formula>
    </cfRule>
  </conditionalFormatting>
  <conditionalFormatting sqref="B348">
    <cfRule type="expression" dxfId="1613" priority="384" stopIfTrue="1">
      <formula>$D348="X"</formula>
    </cfRule>
  </conditionalFormatting>
  <conditionalFormatting sqref="L18">
    <cfRule type="expression" dxfId="1612" priority="379" stopIfTrue="1">
      <formula>$D18="X"</formula>
    </cfRule>
  </conditionalFormatting>
  <conditionalFormatting sqref="L293">
    <cfRule type="expression" dxfId="1611" priority="348" stopIfTrue="1">
      <formula>$D293="X"</formula>
    </cfRule>
  </conditionalFormatting>
  <conditionalFormatting sqref="L29">
    <cfRule type="expression" dxfId="1610" priority="372" stopIfTrue="1">
      <formula>$D29="X"</formula>
    </cfRule>
  </conditionalFormatting>
  <conditionalFormatting sqref="L40">
    <cfRule type="expression" dxfId="1609" priority="371" stopIfTrue="1">
      <formula>$D40="X"</formula>
    </cfRule>
  </conditionalFormatting>
  <conditionalFormatting sqref="L51">
    <cfRule type="expression" dxfId="1608" priority="370" stopIfTrue="1">
      <formula>$D51="X"</formula>
    </cfRule>
  </conditionalFormatting>
  <conditionalFormatting sqref="L62">
    <cfRule type="expression" dxfId="1607" priority="369" stopIfTrue="1">
      <formula>$D62="X"</formula>
    </cfRule>
  </conditionalFormatting>
  <conditionalFormatting sqref="L73">
    <cfRule type="expression" dxfId="1606" priority="368" stopIfTrue="1">
      <formula>$D73="X"</formula>
    </cfRule>
  </conditionalFormatting>
  <conditionalFormatting sqref="L84">
    <cfRule type="expression" dxfId="1605" priority="367" stopIfTrue="1">
      <formula>$D84="X"</formula>
    </cfRule>
  </conditionalFormatting>
  <conditionalFormatting sqref="L95">
    <cfRule type="expression" dxfId="1604" priority="366" stopIfTrue="1">
      <formula>$D95="X"</formula>
    </cfRule>
  </conditionalFormatting>
  <conditionalFormatting sqref="L106">
    <cfRule type="expression" dxfId="1603" priority="365" stopIfTrue="1">
      <formula>$D106="X"</formula>
    </cfRule>
  </conditionalFormatting>
  <conditionalFormatting sqref="L117">
    <cfRule type="expression" dxfId="1602" priority="364" stopIfTrue="1">
      <formula>$D117="X"</formula>
    </cfRule>
  </conditionalFormatting>
  <conditionalFormatting sqref="L128">
    <cfRule type="expression" dxfId="1601" priority="363" stopIfTrue="1">
      <formula>$D128="X"</formula>
    </cfRule>
  </conditionalFormatting>
  <conditionalFormatting sqref="L139">
    <cfRule type="expression" dxfId="1600" priority="362" stopIfTrue="1">
      <formula>$D139="X"</formula>
    </cfRule>
  </conditionalFormatting>
  <conditionalFormatting sqref="L150">
    <cfRule type="expression" dxfId="1599" priority="361" stopIfTrue="1">
      <formula>$D150="X"</formula>
    </cfRule>
  </conditionalFormatting>
  <conditionalFormatting sqref="L161">
    <cfRule type="expression" dxfId="1598" priority="360" stopIfTrue="1">
      <formula>$D161="X"</formula>
    </cfRule>
  </conditionalFormatting>
  <conditionalFormatting sqref="L172">
    <cfRule type="expression" dxfId="1597" priority="359" stopIfTrue="1">
      <formula>$D172="X"</formula>
    </cfRule>
  </conditionalFormatting>
  <conditionalFormatting sqref="L183">
    <cfRule type="expression" dxfId="1596" priority="358" stopIfTrue="1">
      <formula>$D183="X"</formula>
    </cfRule>
  </conditionalFormatting>
  <conditionalFormatting sqref="L194">
    <cfRule type="expression" dxfId="1595" priority="357" stopIfTrue="1">
      <formula>$D194="X"</formula>
    </cfRule>
  </conditionalFormatting>
  <conditionalFormatting sqref="L205">
    <cfRule type="expression" dxfId="1594" priority="356" stopIfTrue="1">
      <formula>$D205="X"</formula>
    </cfRule>
  </conditionalFormatting>
  <conditionalFormatting sqref="L216">
    <cfRule type="expression" dxfId="1593" priority="355" stopIfTrue="1">
      <formula>$D216="X"</formula>
    </cfRule>
  </conditionalFormatting>
  <conditionalFormatting sqref="L227">
    <cfRule type="expression" dxfId="1592" priority="354" stopIfTrue="1">
      <formula>$D227="X"</formula>
    </cfRule>
  </conditionalFormatting>
  <conditionalFormatting sqref="L238">
    <cfRule type="expression" dxfId="1591" priority="353" stopIfTrue="1">
      <formula>$D238="X"</formula>
    </cfRule>
  </conditionalFormatting>
  <conditionalFormatting sqref="L249">
    <cfRule type="expression" dxfId="1590" priority="352" stopIfTrue="1">
      <formula>$D249="X"</formula>
    </cfRule>
  </conditionalFormatting>
  <conditionalFormatting sqref="L260">
    <cfRule type="expression" dxfId="1589" priority="351" stopIfTrue="1">
      <formula>$D260="X"</formula>
    </cfRule>
  </conditionalFormatting>
  <conditionalFormatting sqref="L271">
    <cfRule type="expression" dxfId="1588" priority="350" stopIfTrue="1">
      <formula>$D271="X"</formula>
    </cfRule>
  </conditionalFormatting>
  <conditionalFormatting sqref="L282">
    <cfRule type="expression" dxfId="1587" priority="349" stopIfTrue="1">
      <formula>$D282="X"</formula>
    </cfRule>
  </conditionalFormatting>
  <conditionalFormatting sqref="L304">
    <cfRule type="expression" dxfId="1586" priority="347" stopIfTrue="1">
      <formula>$D304="X"</formula>
    </cfRule>
  </conditionalFormatting>
  <conditionalFormatting sqref="L315">
    <cfRule type="expression" dxfId="1585" priority="346" stopIfTrue="1">
      <formula>$D315="X"</formula>
    </cfRule>
  </conditionalFormatting>
  <conditionalFormatting sqref="L326">
    <cfRule type="expression" dxfId="1584" priority="345" stopIfTrue="1">
      <formula>$D326="X"</formula>
    </cfRule>
  </conditionalFormatting>
  <conditionalFormatting sqref="L337">
    <cfRule type="expression" dxfId="1583" priority="344" stopIfTrue="1">
      <formula>$D337="X"</formula>
    </cfRule>
  </conditionalFormatting>
  <conditionalFormatting sqref="L348">
    <cfRule type="expression" dxfId="1582" priority="343" stopIfTrue="1">
      <formula>$D348="X"</formula>
    </cfRule>
  </conditionalFormatting>
  <conditionalFormatting sqref="B19:B28">
    <cfRule type="expression" dxfId="1581" priority="341" stopIfTrue="1">
      <formula>$D19="X"</formula>
    </cfRule>
  </conditionalFormatting>
  <conditionalFormatting sqref="B30:B39">
    <cfRule type="expression" dxfId="1580" priority="340" stopIfTrue="1">
      <formula>$D30="X"</formula>
    </cfRule>
  </conditionalFormatting>
  <conditionalFormatting sqref="B41:B50">
    <cfRule type="expression" dxfId="1579" priority="339" stopIfTrue="1">
      <formula>$D41="X"</formula>
    </cfRule>
  </conditionalFormatting>
  <conditionalFormatting sqref="B52:B61">
    <cfRule type="expression" dxfId="1578" priority="338" stopIfTrue="1">
      <formula>$D52="X"</formula>
    </cfRule>
  </conditionalFormatting>
  <conditionalFormatting sqref="B63:B72">
    <cfRule type="expression" dxfId="1577" priority="337" stopIfTrue="1">
      <formula>$D63="X"</formula>
    </cfRule>
  </conditionalFormatting>
  <conditionalFormatting sqref="B74:B83">
    <cfRule type="expression" dxfId="1576" priority="336" stopIfTrue="1">
      <formula>$D74="X"</formula>
    </cfRule>
  </conditionalFormatting>
  <conditionalFormatting sqref="B85:B94">
    <cfRule type="expression" dxfId="1575" priority="335" stopIfTrue="1">
      <formula>$D85="X"</formula>
    </cfRule>
  </conditionalFormatting>
  <conditionalFormatting sqref="B96:B105">
    <cfRule type="expression" dxfId="1574" priority="334" stopIfTrue="1">
      <formula>$D96="X"</formula>
    </cfRule>
  </conditionalFormatting>
  <conditionalFormatting sqref="B107:B116">
    <cfRule type="expression" dxfId="1573" priority="333" stopIfTrue="1">
      <formula>$D107="X"</formula>
    </cfRule>
  </conditionalFormatting>
  <conditionalFormatting sqref="B118:B127">
    <cfRule type="expression" dxfId="1572" priority="332" stopIfTrue="1">
      <formula>$D118="X"</formula>
    </cfRule>
  </conditionalFormatting>
  <conditionalFormatting sqref="B129:B138">
    <cfRule type="expression" dxfId="1571" priority="331" stopIfTrue="1">
      <formula>$D129="X"</formula>
    </cfRule>
  </conditionalFormatting>
  <conditionalFormatting sqref="B140:B149">
    <cfRule type="expression" dxfId="1570" priority="330" stopIfTrue="1">
      <formula>$D140="X"</formula>
    </cfRule>
  </conditionalFormatting>
  <conditionalFormatting sqref="B151:B160">
    <cfRule type="expression" dxfId="1569" priority="329" stopIfTrue="1">
      <formula>$D151="X"</formula>
    </cfRule>
  </conditionalFormatting>
  <conditionalFormatting sqref="B162:B171">
    <cfRule type="expression" dxfId="1568" priority="328" stopIfTrue="1">
      <formula>$D162="X"</formula>
    </cfRule>
  </conditionalFormatting>
  <conditionalFormatting sqref="B173:B182">
    <cfRule type="expression" dxfId="1567" priority="327" stopIfTrue="1">
      <formula>$D173="X"</formula>
    </cfRule>
  </conditionalFormatting>
  <conditionalFormatting sqref="B184:B193">
    <cfRule type="expression" dxfId="1566" priority="326" stopIfTrue="1">
      <formula>$D184="X"</formula>
    </cfRule>
  </conditionalFormatting>
  <conditionalFormatting sqref="B195:B204">
    <cfRule type="expression" dxfId="1565" priority="325" stopIfTrue="1">
      <formula>$D195="X"</formula>
    </cfRule>
  </conditionalFormatting>
  <conditionalFormatting sqref="B206:B215">
    <cfRule type="expression" dxfId="1564" priority="324" stopIfTrue="1">
      <formula>$D206="X"</formula>
    </cfRule>
  </conditionalFormatting>
  <conditionalFormatting sqref="B217:B226">
    <cfRule type="expression" dxfId="1563" priority="323" stopIfTrue="1">
      <formula>$D217="X"</formula>
    </cfRule>
  </conditionalFormatting>
  <conditionalFormatting sqref="B228:B237">
    <cfRule type="expression" dxfId="1562" priority="322" stopIfTrue="1">
      <formula>$D228="X"</formula>
    </cfRule>
  </conditionalFormatting>
  <conditionalFormatting sqref="B239:B248">
    <cfRule type="expression" dxfId="1561" priority="321" stopIfTrue="1">
      <formula>$D239="X"</formula>
    </cfRule>
  </conditionalFormatting>
  <conditionalFormatting sqref="B250:B259">
    <cfRule type="expression" dxfId="1560" priority="320" stopIfTrue="1">
      <formula>$D250="X"</formula>
    </cfRule>
  </conditionalFormatting>
  <conditionalFormatting sqref="B261:B270">
    <cfRule type="expression" dxfId="1559" priority="319" stopIfTrue="1">
      <formula>$D261="X"</formula>
    </cfRule>
  </conditionalFormatting>
  <conditionalFormatting sqref="B272:B281">
    <cfRule type="expression" dxfId="1558" priority="318" stopIfTrue="1">
      <formula>$D272="X"</formula>
    </cfRule>
  </conditionalFormatting>
  <conditionalFormatting sqref="B283:B292">
    <cfRule type="expression" dxfId="1557" priority="317" stopIfTrue="1">
      <formula>$D283="X"</formula>
    </cfRule>
  </conditionalFormatting>
  <conditionalFormatting sqref="B294:B303">
    <cfRule type="expression" dxfId="1556" priority="316" stopIfTrue="1">
      <formula>$D294="X"</formula>
    </cfRule>
  </conditionalFormatting>
  <conditionalFormatting sqref="B305:B314">
    <cfRule type="expression" dxfId="1555" priority="315" stopIfTrue="1">
      <formula>$D305="X"</formula>
    </cfRule>
  </conditionalFormatting>
  <conditionalFormatting sqref="B316:B325">
    <cfRule type="expression" dxfId="1554" priority="314" stopIfTrue="1">
      <formula>$D316="X"</formula>
    </cfRule>
  </conditionalFormatting>
  <conditionalFormatting sqref="B327:B336">
    <cfRule type="expression" dxfId="1553" priority="313" stopIfTrue="1">
      <formula>$D327="X"</formula>
    </cfRule>
  </conditionalFormatting>
  <conditionalFormatting sqref="B338:B347">
    <cfRule type="expression" dxfId="1552" priority="312" stopIfTrue="1">
      <formula>$D338="X"</formula>
    </cfRule>
  </conditionalFormatting>
  <conditionalFormatting sqref="B8:B17">
    <cfRule type="expression" dxfId="1551" priority="311" stopIfTrue="1">
      <formula>$D8="X"</formula>
    </cfRule>
  </conditionalFormatting>
  <conditionalFormatting sqref="A8">
    <cfRule type="expression" dxfId="1550" priority="2191" stopIfTrue="1">
      <formula>$D18="X"</formula>
    </cfRule>
  </conditionalFormatting>
  <conditionalFormatting sqref="A19">
    <cfRule type="expression" dxfId="1549" priority="310" stopIfTrue="1">
      <formula>$D29="X"</formula>
    </cfRule>
  </conditionalFormatting>
  <conditionalFormatting sqref="A30">
    <cfRule type="expression" dxfId="1548" priority="309" stopIfTrue="1">
      <formula>$D40="X"</formula>
    </cfRule>
  </conditionalFormatting>
  <conditionalFormatting sqref="A41">
    <cfRule type="expression" dxfId="1547" priority="308" stopIfTrue="1">
      <formula>$D51="X"</formula>
    </cfRule>
  </conditionalFormatting>
  <conditionalFormatting sqref="A52">
    <cfRule type="expression" dxfId="1546" priority="307" stopIfTrue="1">
      <formula>$D62="X"</formula>
    </cfRule>
  </conditionalFormatting>
  <conditionalFormatting sqref="A63">
    <cfRule type="expression" dxfId="1545" priority="306" stopIfTrue="1">
      <formula>$D73="X"</formula>
    </cfRule>
  </conditionalFormatting>
  <conditionalFormatting sqref="A74">
    <cfRule type="expression" dxfId="1544" priority="305" stopIfTrue="1">
      <formula>$D84="X"</formula>
    </cfRule>
  </conditionalFormatting>
  <conditionalFormatting sqref="A85">
    <cfRule type="expression" dxfId="1543" priority="304" stopIfTrue="1">
      <formula>$D95="X"</formula>
    </cfRule>
  </conditionalFormatting>
  <conditionalFormatting sqref="A96">
    <cfRule type="expression" dxfId="1542" priority="303" stopIfTrue="1">
      <formula>$D106="X"</formula>
    </cfRule>
  </conditionalFormatting>
  <conditionalFormatting sqref="A107">
    <cfRule type="expression" dxfId="1541" priority="302" stopIfTrue="1">
      <formula>$D117="X"</formula>
    </cfRule>
  </conditionalFormatting>
  <conditionalFormatting sqref="A118">
    <cfRule type="expression" dxfId="1540" priority="301" stopIfTrue="1">
      <formula>$D128="X"</formula>
    </cfRule>
  </conditionalFormatting>
  <conditionalFormatting sqref="A129">
    <cfRule type="expression" dxfId="1539" priority="300" stopIfTrue="1">
      <formula>$D139="X"</formula>
    </cfRule>
  </conditionalFormatting>
  <conditionalFormatting sqref="A140">
    <cfRule type="expression" dxfId="1538" priority="299" stopIfTrue="1">
      <formula>$D150="X"</formula>
    </cfRule>
  </conditionalFormatting>
  <conditionalFormatting sqref="A151">
    <cfRule type="expression" dxfId="1537" priority="298" stopIfTrue="1">
      <formula>$D161="X"</formula>
    </cfRule>
  </conditionalFormatting>
  <conditionalFormatting sqref="A162">
    <cfRule type="expression" dxfId="1536" priority="297" stopIfTrue="1">
      <formula>$D172="X"</formula>
    </cfRule>
  </conditionalFormatting>
  <conditionalFormatting sqref="A173">
    <cfRule type="expression" dxfId="1535" priority="296" stopIfTrue="1">
      <formula>$D183="X"</formula>
    </cfRule>
  </conditionalFormatting>
  <conditionalFormatting sqref="A184">
    <cfRule type="expression" dxfId="1534" priority="295" stopIfTrue="1">
      <formula>$D194="X"</formula>
    </cfRule>
  </conditionalFormatting>
  <conditionalFormatting sqref="A195">
    <cfRule type="expression" dxfId="1533" priority="294" stopIfTrue="1">
      <formula>$D205="X"</formula>
    </cfRule>
  </conditionalFormatting>
  <conditionalFormatting sqref="A206">
    <cfRule type="expression" dxfId="1532" priority="293" stopIfTrue="1">
      <formula>$D216="X"</formula>
    </cfRule>
  </conditionalFormatting>
  <conditionalFormatting sqref="A217">
    <cfRule type="expression" dxfId="1531" priority="292" stopIfTrue="1">
      <formula>$D227="X"</formula>
    </cfRule>
  </conditionalFormatting>
  <conditionalFormatting sqref="A228">
    <cfRule type="expression" dxfId="1530" priority="291" stopIfTrue="1">
      <formula>$D238="X"</formula>
    </cfRule>
  </conditionalFormatting>
  <conditionalFormatting sqref="A239">
    <cfRule type="expression" dxfId="1529" priority="290" stopIfTrue="1">
      <formula>$D249="X"</formula>
    </cfRule>
  </conditionalFormatting>
  <conditionalFormatting sqref="A250">
    <cfRule type="expression" dxfId="1528" priority="289" stopIfTrue="1">
      <formula>$D260="X"</formula>
    </cfRule>
  </conditionalFormatting>
  <conditionalFormatting sqref="A261">
    <cfRule type="expression" dxfId="1527" priority="288" stopIfTrue="1">
      <formula>$D271="X"</formula>
    </cfRule>
  </conditionalFormatting>
  <conditionalFormatting sqref="A272">
    <cfRule type="expression" dxfId="1526" priority="287" stopIfTrue="1">
      <formula>$D282="X"</formula>
    </cfRule>
  </conditionalFormatting>
  <conditionalFormatting sqref="A283">
    <cfRule type="expression" dxfId="1525" priority="286" stopIfTrue="1">
      <formula>$D293="X"</formula>
    </cfRule>
  </conditionalFormatting>
  <conditionalFormatting sqref="A294">
    <cfRule type="expression" dxfId="1524" priority="285" stopIfTrue="1">
      <formula>$D304="X"</formula>
    </cfRule>
  </conditionalFormatting>
  <conditionalFormatting sqref="A305">
    <cfRule type="expression" dxfId="1523" priority="284" stopIfTrue="1">
      <formula>$D315="X"</formula>
    </cfRule>
  </conditionalFormatting>
  <conditionalFormatting sqref="A316">
    <cfRule type="expression" dxfId="1522" priority="283" stopIfTrue="1">
      <formula>$D326="X"</formula>
    </cfRule>
  </conditionalFormatting>
  <conditionalFormatting sqref="A327">
    <cfRule type="expression" dxfId="1521" priority="282" stopIfTrue="1">
      <formula>$D337="X"</formula>
    </cfRule>
  </conditionalFormatting>
  <conditionalFormatting sqref="A338">
    <cfRule type="expression" dxfId="1520" priority="281" stopIfTrue="1">
      <formula>$D348="X"</formula>
    </cfRule>
  </conditionalFormatting>
  <conditionalFormatting sqref="E18 E29 E40 E51 E62 E73 E84 E95 E106 E117 E128 E139 E150 E161 E172 E183 E194 E205 E216 E227 E238 E249 E260 E271 E282 E293 E304 E315 E326 E337 E348">
    <cfRule type="expression" dxfId="1519" priority="2313" stopIfTrue="1">
      <formula>AND(LEN(B18)=0,$E18&gt;0,OR($E18&lt;$F7,ISBLANK(F7)))</formula>
    </cfRule>
  </conditionalFormatting>
  <conditionalFormatting sqref="I8:J17 I140:J149 I206:J215">
    <cfRule type="expression" dxfId="1518" priority="2315"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1517" priority="2323" stopIfTrue="1">
      <formula>OR(AND(#REF!=0,$D19&lt;&gt;"X",$I19&lt;&gt;"U",$I19&lt;&gt;"u",$I19&lt;&gt;"K",I19&lt;&gt;"k",$I19&lt;&gt;"F",$I19&lt;&gt;"f",LEN($B19)&lt;&gt;0),AND($D19="X",$I19&lt;&gt;""),AND(#REF!&lt;&gt;0,OR($I19="F",$I19="f")))</formula>
    </cfRule>
  </conditionalFormatting>
  <conditionalFormatting sqref="I41:J50">
    <cfRule type="expression" dxfId="1516" priority="2339" stopIfTrue="1">
      <formula>OR(AND(#REF!=0,$D41&lt;&gt;"X",$I41&lt;&gt;"U",$I41&lt;&gt;"u",$I41&lt;&gt;"K",I41&lt;&gt;"k",$I41&lt;&gt;"F",$I41&lt;&gt;"f",LEN($B41)&lt;&gt;0),AND($D41="X",$I41&lt;&gt;""),AND(#REF!&lt;&gt;0,OR($I41="F",$I41="f")))</formula>
    </cfRule>
  </conditionalFormatting>
  <conditionalFormatting sqref="E10:E17">
    <cfRule type="expression" dxfId="1515" priority="277" stopIfTrue="1">
      <formula>$D10="X"</formula>
    </cfRule>
  </conditionalFormatting>
  <conditionalFormatting sqref="F8:F17">
    <cfRule type="expression" dxfId="1514" priority="276" stopIfTrue="1">
      <formula>$D8="X"</formula>
    </cfRule>
    <cfRule type="expression" dxfId="1513" priority="278" stopIfTrue="1">
      <formula>AND(NOT(ISBLANK(E8)),ISBLANK(F8))</formula>
    </cfRule>
    <cfRule type="expression" dxfId="1512" priority="279" stopIfTrue="1">
      <formula>AND($F8&gt;0,OR($F8&lt;=$E8,$F8&gt;1,ROUND(F8-E8,6)&lt;ROUND(Mindest,6)))</formula>
    </cfRule>
  </conditionalFormatting>
  <conditionalFormatting sqref="E10:E17">
    <cfRule type="expression" dxfId="1511" priority="280" stopIfTrue="1">
      <formula>AND($E10&gt;0,OR($E10&lt;$F9,ISBLANK(F9)))</formula>
    </cfRule>
  </conditionalFormatting>
  <conditionalFormatting sqref="F19:F28">
    <cfRule type="expression" dxfId="1510" priority="271" stopIfTrue="1">
      <formula>$D19="X"</formula>
    </cfRule>
    <cfRule type="expression" dxfId="1509" priority="273" stopIfTrue="1">
      <formula>AND(NOT(ISBLANK(E19)),ISBLANK(F19))</formula>
    </cfRule>
    <cfRule type="expression" dxfId="1508" priority="274" stopIfTrue="1">
      <formula>AND($F19&gt;0,OR($F19&lt;=$E19,$F19&gt;1,ROUND(F19-E19,6)&lt;ROUND(Mindest,6)))</formula>
    </cfRule>
  </conditionalFormatting>
  <conditionalFormatting sqref="F30:F39">
    <cfRule type="expression" dxfId="1507" priority="266" stopIfTrue="1">
      <formula>$D30="X"</formula>
    </cfRule>
    <cfRule type="expression" dxfId="1506" priority="268" stopIfTrue="1">
      <formula>AND(NOT(ISBLANK(E30)),ISBLANK(F30))</formula>
    </cfRule>
    <cfRule type="expression" dxfId="1505" priority="269" stopIfTrue="1">
      <formula>AND($F30&gt;0,OR($F30&lt;=$E30,$F30&gt;1,ROUND(F30-E30,6)&lt;ROUND(Mindest,6)))</formula>
    </cfRule>
  </conditionalFormatting>
  <conditionalFormatting sqref="F41:F50">
    <cfRule type="expression" dxfId="1504" priority="261" stopIfTrue="1">
      <formula>$D41="X"</formula>
    </cfRule>
    <cfRule type="expression" dxfId="1503" priority="263" stopIfTrue="1">
      <formula>AND(NOT(ISBLANK(E41)),ISBLANK(F41))</formula>
    </cfRule>
    <cfRule type="expression" dxfId="1502" priority="264" stopIfTrue="1">
      <formula>AND($F41&gt;0,OR($F41&lt;=$E41,$F41&gt;1,ROUND(F41-E41,6)&lt;ROUND(Mindest,6)))</formula>
    </cfRule>
  </conditionalFormatting>
  <conditionalFormatting sqref="F52:F61">
    <cfRule type="expression" dxfId="1501" priority="256" stopIfTrue="1">
      <formula>$D52="X"</formula>
    </cfRule>
    <cfRule type="expression" dxfId="1500" priority="258" stopIfTrue="1">
      <formula>AND(NOT(ISBLANK(E52)),ISBLANK(F52))</formula>
    </cfRule>
    <cfRule type="expression" dxfId="1499" priority="259" stopIfTrue="1">
      <formula>AND($F52&gt;0,OR($F52&lt;=$E52,$F52&gt;1,ROUND(F52-E52,6)&lt;ROUND(Mindest,6)))</formula>
    </cfRule>
  </conditionalFormatting>
  <conditionalFormatting sqref="F63:F72">
    <cfRule type="expression" dxfId="1498" priority="251" stopIfTrue="1">
      <formula>$D63="X"</formula>
    </cfRule>
    <cfRule type="expression" dxfId="1497" priority="253" stopIfTrue="1">
      <formula>AND(NOT(ISBLANK(E63)),ISBLANK(F63))</formula>
    </cfRule>
    <cfRule type="expression" dxfId="1496" priority="254" stopIfTrue="1">
      <formula>AND($F63&gt;0,OR($F63&lt;=$E63,$F63&gt;1,ROUND(F63-E63,6)&lt;ROUND(Mindest,6)))</formula>
    </cfRule>
  </conditionalFormatting>
  <conditionalFormatting sqref="F74:F83">
    <cfRule type="expression" dxfId="1495" priority="246" stopIfTrue="1">
      <formula>$D74="X"</formula>
    </cfRule>
    <cfRule type="expression" dxfId="1494" priority="248" stopIfTrue="1">
      <formula>AND(NOT(ISBLANK(E74)),ISBLANK(F74))</formula>
    </cfRule>
    <cfRule type="expression" dxfId="1493" priority="249" stopIfTrue="1">
      <formula>AND($F74&gt;0,OR($F74&lt;=$E74,$F74&gt;1,ROUND(F74-E74,6)&lt;ROUND(Mindest,6)))</formula>
    </cfRule>
  </conditionalFormatting>
  <conditionalFormatting sqref="F85:F94">
    <cfRule type="expression" dxfId="1492" priority="241" stopIfTrue="1">
      <formula>$D85="X"</formula>
    </cfRule>
    <cfRule type="expression" dxfId="1491" priority="243" stopIfTrue="1">
      <formula>AND(NOT(ISBLANK(E85)),ISBLANK(F85))</formula>
    </cfRule>
    <cfRule type="expression" dxfId="1490" priority="244" stopIfTrue="1">
      <formula>AND($F85&gt;0,OR($F85&lt;=$E85,$F85&gt;1,ROUND(F85-E85,6)&lt;ROUND(Mindest,6)))</formula>
    </cfRule>
  </conditionalFormatting>
  <conditionalFormatting sqref="F96:F105">
    <cfRule type="expression" dxfId="1489" priority="236" stopIfTrue="1">
      <formula>$D96="X"</formula>
    </cfRule>
    <cfRule type="expression" dxfId="1488" priority="238" stopIfTrue="1">
      <formula>AND(NOT(ISBLANK(E96)),ISBLANK(F96))</formula>
    </cfRule>
    <cfRule type="expression" dxfId="1487" priority="239" stopIfTrue="1">
      <formula>AND($F96&gt;0,OR($F96&lt;=$E96,$F96&gt;1,ROUND(F96-E96,6)&lt;ROUND(Mindest,6)))</formula>
    </cfRule>
  </conditionalFormatting>
  <conditionalFormatting sqref="F107:F116">
    <cfRule type="expression" dxfId="1486" priority="231" stopIfTrue="1">
      <formula>$D107="X"</formula>
    </cfRule>
    <cfRule type="expression" dxfId="1485" priority="233" stopIfTrue="1">
      <formula>AND(NOT(ISBLANK(E107)),ISBLANK(F107))</formula>
    </cfRule>
    <cfRule type="expression" dxfId="1484" priority="234" stopIfTrue="1">
      <formula>AND($F107&gt;0,OR($F107&lt;=$E107,$F107&gt;1,ROUND(F107-E107,6)&lt;ROUND(Mindest,6)))</formula>
    </cfRule>
  </conditionalFormatting>
  <conditionalFormatting sqref="F118:F127">
    <cfRule type="expression" dxfId="1483" priority="226" stopIfTrue="1">
      <formula>$D118="X"</formula>
    </cfRule>
    <cfRule type="expression" dxfId="1482" priority="228" stopIfTrue="1">
      <formula>AND(NOT(ISBLANK(E118)),ISBLANK(F118))</formula>
    </cfRule>
    <cfRule type="expression" dxfId="1481" priority="229" stopIfTrue="1">
      <formula>AND($F118&gt;0,OR($F118&lt;=$E118,$F118&gt;1,ROUND(F118-E118,6)&lt;ROUND(Mindest,6)))</formula>
    </cfRule>
  </conditionalFormatting>
  <conditionalFormatting sqref="F129:F138">
    <cfRule type="expression" dxfId="1480" priority="221" stopIfTrue="1">
      <formula>$D129="X"</formula>
    </cfRule>
    <cfRule type="expression" dxfId="1479" priority="223" stopIfTrue="1">
      <formula>AND(NOT(ISBLANK(E129)),ISBLANK(F129))</formula>
    </cfRule>
    <cfRule type="expression" dxfId="1478" priority="224" stopIfTrue="1">
      <formula>AND($F129&gt;0,OR($F129&lt;=$E129,$F129&gt;1,ROUND(F129-E129,6)&lt;ROUND(Mindest,6)))</formula>
    </cfRule>
  </conditionalFormatting>
  <conditionalFormatting sqref="F140:F149">
    <cfRule type="expression" dxfId="1477" priority="216" stopIfTrue="1">
      <formula>$D140="X"</formula>
    </cfRule>
    <cfRule type="expression" dxfId="1476" priority="218" stopIfTrue="1">
      <formula>AND(NOT(ISBLANK(E140)),ISBLANK(F140))</formula>
    </cfRule>
    <cfRule type="expression" dxfId="1475" priority="219" stopIfTrue="1">
      <formula>AND($F140&gt;0,OR($F140&lt;=$E140,$F140&gt;1,ROUND(F140-E140,6)&lt;ROUND(Mindest,6)))</formula>
    </cfRule>
  </conditionalFormatting>
  <conditionalFormatting sqref="F151:F160">
    <cfRule type="expression" dxfId="1474" priority="211" stopIfTrue="1">
      <formula>$D151="X"</formula>
    </cfRule>
    <cfRule type="expression" dxfId="1473" priority="213" stopIfTrue="1">
      <formula>AND(NOT(ISBLANK(E151)),ISBLANK(F151))</formula>
    </cfRule>
    <cfRule type="expression" dxfId="1472" priority="214" stopIfTrue="1">
      <formula>AND($F151&gt;0,OR($F151&lt;=$E151,$F151&gt;1,ROUND(F151-E151,6)&lt;ROUND(Mindest,6)))</formula>
    </cfRule>
  </conditionalFormatting>
  <conditionalFormatting sqref="F162:F171">
    <cfRule type="expression" dxfId="1471" priority="206" stopIfTrue="1">
      <formula>$D162="X"</formula>
    </cfRule>
    <cfRule type="expression" dxfId="1470" priority="208" stopIfTrue="1">
      <formula>AND(NOT(ISBLANK(E162)),ISBLANK(F162))</formula>
    </cfRule>
    <cfRule type="expression" dxfId="1469" priority="209" stopIfTrue="1">
      <formula>AND($F162&gt;0,OR($F162&lt;=$E162,$F162&gt;1,ROUND(F162-E162,6)&lt;ROUND(Mindest,6)))</formula>
    </cfRule>
  </conditionalFormatting>
  <conditionalFormatting sqref="F173:F182">
    <cfRule type="expression" dxfId="1468" priority="201" stopIfTrue="1">
      <formula>$D173="X"</formula>
    </cfRule>
    <cfRule type="expression" dxfId="1467" priority="203" stopIfTrue="1">
      <formula>AND(NOT(ISBLANK(E173)),ISBLANK(F173))</formula>
    </cfRule>
    <cfRule type="expression" dxfId="1466" priority="204" stopIfTrue="1">
      <formula>AND($F173&gt;0,OR($F173&lt;=$E173,$F173&gt;1,ROUND(F173-E173,6)&lt;ROUND(Mindest,6)))</formula>
    </cfRule>
  </conditionalFormatting>
  <conditionalFormatting sqref="F184:F193">
    <cfRule type="expression" dxfId="1465" priority="196" stopIfTrue="1">
      <formula>$D184="X"</formula>
    </cfRule>
    <cfRule type="expression" dxfId="1464" priority="198" stopIfTrue="1">
      <formula>AND(NOT(ISBLANK(E184)),ISBLANK(F184))</formula>
    </cfRule>
    <cfRule type="expression" dxfId="1463" priority="199" stopIfTrue="1">
      <formula>AND($F184&gt;0,OR($F184&lt;=$E184,$F184&gt;1,ROUND(F184-E184,6)&lt;ROUND(Mindest,6)))</formula>
    </cfRule>
  </conditionalFormatting>
  <conditionalFormatting sqref="F195:F204">
    <cfRule type="expression" dxfId="1462" priority="191" stopIfTrue="1">
      <formula>$D195="X"</formula>
    </cfRule>
    <cfRule type="expression" dxfId="1461" priority="193" stopIfTrue="1">
      <formula>AND(NOT(ISBLANK(E195)),ISBLANK(F195))</formula>
    </cfRule>
    <cfRule type="expression" dxfId="1460" priority="194" stopIfTrue="1">
      <formula>AND($F195&gt;0,OR($F195&lt;=$E195,$F195&gt;1,ROUND(F195-E195,6)&lt;ROUND(Mindest,6)))</formula>
    </cfRule>
  </conditionalFormatting>
  <conditionalFormatting sqref="F206:F215">
    <cfRule type="expression" dxfId="1459" priority="186" stopIfTrue="1">
      <formula>$D206="X"</formula>
    </cfRule>
    <cfRule type="expression" dxfId="1458" priority="188" stopIfTrue="1">
      <formula>AND(NOT(ISBLANK(E206)),ISBLANK(F206))</formula>
    </cfRule>
    <cfRule type="expression" dxfId="1457" priority="189" stopIfTrue="1">
      <formula>AND($F206&gt;0,OR($F206&lt;=$E206,$F206&gt;1,ROUND(F206-E206,6)&lt;ROUND(Mindest,6)))</formula>
    </cfRule>
  </conditionalFormatting>
  <conditionalFormatting sqref="F217:F226">
    <cfRule type="expression" dxfId="1456" priority="181" stopIfTrue="1">
      <formula>$D217="X"</formula>
    </cfRule>
    <cfRule type="expression" dxfId="1455" priority="183" stopIfTrue="1">
      <formula>AND(NOT(ISBLANK(E217)),ISBLANK(F217))</formula>
    </cfRule>
    <cfRule type="expression" dxfId="1454" priority="184" stopIfTrue="1">
      <formula>AND($F217&gt;0,OR($F217&lt;=$E217,$F217&gt;1,ROUND(F217-E217,6)&lt;ROUND(Mindest,6)))</formula>
    </cfRule>
  </conditionalFormatting>
  <conditionalFormatting sqref="F228:F237">
    <cfRule type="expression" dxfId="1453" priority="176" stopIfTrue="1">
      <formula>$D228="X"</formula>
    </cfRule>
    <cfRule type="expression" dxfId="1452" priority="178" stopIfTrue="1">
      <formula>AND(NOT(ISBLANK(E228)),ISBLANK(F228))</formula>
    </cfRule>
    <cfRule type="expression" dxfId="1451" priority="179" stopIfTrue="1">
      <formula>AND($F228&gt;0,OR($F228&lt;=$E228,$F228&gt;1,ROUND(F228-E228,6)&lt;ROUND(Mindest,6)))</formula>
    </cfRule>
  </conditionalFormatting>
  <conditionalFormatting sqref="F239:F248">
    <cfRule type="expression" dxfId="1450" priority="171" stopIfTrue="1">
      <formula>$D239="X"</formula>
    </cfRule>
    <cfRule type="expression" dxfId="1449" priority="173" stopIfTrue="1">
      <formula>AND(NOT(ISBLANK(E239)),ISBLANK(F239))</formula>
    </cfRule>
    <cfRule type="expression" dxfId="1448" priority="174" stopIfTrue="1">
      <formula>AND($F239&gt;0,OR($F239&lt;=$E239,$F239&gt;1,ROUND(F239-E239,6)&lt;ROUND(Mindest,6)))</formula>
    </cfRule>
  </conditionalFormatting>
  <conditionalFormatting sqref="F250:F259">
    <cfRule type="expression" dxfId="1447" priority="166" stopIfTrue="1">
      <formula>$D250="X"</formula>
    </cfRule>
    <cfRule type="expression" dxfId="1446" priority="168" stopIfTrue="1">
      <formula>AND(NOT(ISBLANK(E250)),ISBLANK(F250))</formula>
    </cfRule>
    <cfRule type="expression" dxfId="1445" priority="169" stopIfTrue="1">
      <formula>AND($F250&gt;0,OR($F250&lt;=$E250,$F250&gt;1,ROUND(F250-E250,6)&lt;ROUND(Mindest,6)))</formula>
    </cfRule>
  </conditionalFormatting>
  <conditionalFormatting sqref="F261:F270">
    <cfRule type="expression" dxfId="1444" priority="161" stopIfTrue="1">
      <formula>$D261="X"</formula>
    </cfRule>
    <cfRule type="expression" dxfId="1443" priority="163" stopIfTrue="1">
      <formula>AND(NOT(ISBLANK(E261)),ISBLANK(F261))</formula>
    </cfRule>
    <cfRule type="expression" dxfId="1442" priority="164" stopIfTrue="1">
      <formula>AND($F261&gt;0,OR($F261&lt;=$E261,$F261&gt;1,ROUND(F261-E261,6)&lt;ROUND(Mindest,6)))</formula>
    </cfRule>
  </conditionalFormatting>
  <conditionalFormatting sqref="F272:F281">
    <cfRule type="expression" dxfId="1441" priority="156" stopIfTrue="1">
      <formula>$D272="X"</formula>
    </cfRule>
    <cfRule type="expression" dxfId="1440" priority="158" stopIfTrue="1">
      <formula>AND(NOT(ISBLANK(E272)),ISBLANK(F272))</formula>
    </cfRule>
    <cfRule type="expression" dxfId="1439" priority="159" stopIfTrue="1">
      <formula>AND($F272&gt;0,OR($F272&lt;=$E272,$F272&gt;1,ROUND(F272-E272,6)&lt;ROUND(Mindest,6)))</formula>
    </cfRule>
  </conditionalFormatting>
  <conditionalFormatting sqref="F283:F292">
    <cfRule type="expression" dxfId="1438" priority="151" stopIfTrue="1">
      <formula>$D283="X"</formula>
    </cfRule>
    <cfRule type="expression" dxfId="1437" priority="153" stopIfTrue="1">
      <formula>AND(NOT(ISBLANK(E283)),ISBLANK(F283))</formula>
    </cfRule>
    <cfRule type="expression" dxfId="1436" priority="154" stopIfTrue="1">
      <formula>AND($F283&gt;0,OR($F283&lt;=$E283,$F283&gt;1,ROUND(F283-E283,6)&lt;ROUND(Mindest,6)))</formula>
    </cfRule>
  </conditionalFormatting>
  <conditionalFormatting sqref="F294:F303">
    <cfRule type="expression" dxfId="1435" priority="146" stopIfTrue="1">
      <formula>$D294="X"</formula>
    </cfRule>
    <cfRule type="expression" dxfId="1434" priority="148" stopIfTrue="1">
      <formula>AND(NOT(ISBLANK(E294)),ISBLANK(F294))</formula>
    </cfRule>
    <cfRule type="expression" dxfId="1433" priority="149" stopIfTrue="1">
      <formula>AND($F294&gt;0,OR($F294&lt;=$E294,$F294&gt;1,ROUND(F294-E294,6)&lt;ROUND(Mindest,6)))</formula>
    </cfRule>
  </conditionalFormatting>
  <conditionalFormatting sqref="F305:F314">
    <cfRule type="expression" dxfId="1432" priority="141" stopIfTrue="1">
      <formula>$D305="X"</formula>
    </cfRule>
    <cfRule type="expression" dxfId="1431" priority="143" stopIfTrue="1">
      <formula>AND(NOT(ISBLANK(E305)),ISBLANK(F305))</formula>
    </cfRule>
    <cfRule type="expression" dxfId="1430" priority="144" stopIfTrue="1">
      <formula>AND($F305&gt;0,OR($F305&lt;=$E305,$F305&gt;1,ROUND(F305-E305,6)&lt;ROUND(Mindest,6)))</formula>
    </cfRule>
  </conditionalFormatting>
  <conditionalFormatting sqref="F316:F325">
    <cfRule type="expression" dxfId="1429" priority="136" stopIfTrue="1">
      <formula>$D316="X"</formula>
    </cfRule>
    <cfRule type="expression" dxfId="1428" priority="138" stopIfTrue="1">
      <formula>AND(NOT(ISBLANK(E316)),ISBLANK(F316))</formula>
    </cfRule>
    <cfRule type="expression" dxfId="1427" priority="139" stopIfTrue="1">
      <formula>AND($F316&gt;0,OR($F316&lt;=$E316,$F316&gt;1,ROUND(F316-E316,6)&lt;ROUND(Mindest,6)))</formula>
    </cfRule>
  </conditionalFormatting>
  <conditionalFormatting sqref="F327:F336">
    <cfRule type="expression" dxfId="1426" priority="131" stopIfTrue="1">
      <formula>$D327="X"</formula>
    </cfRule>
    <cfRule type="expression" dxfId="1425" priority="133" stopIfTrue="1">
      <formula>AND(NOT(ISBLANK(E327)),ISBLANK(F327))</formula>
    </cfRule>
    <cfRule type="expression" dxfId="1424" priority="134" stopIfTrue="1">
      <formula>AND($F327&gt;0,OR($F327&lt;=$E327,$F327&gt;1,ROUND(F327-E327,6)&lt;ROUND(Mindest,6)))</formula>
    </cfRule>
  </conditionalFormatting>
  <conditionalFormatting sqref="F338:F347">
    <cfRule type="expression" dxfId="1423" priority="126" stopIfTrue="1">
      <formula>$D338="X"</formula>
    </cfRule>
    <cfRule type="expression" dxfId="1422" priority="128" stopIfTrue="1">
      <formula>AND(NOT(ISBLANK(E338)),ISBLANK(F338))</formula>
    </cfRule>
    <cfRule type="expression" dxfId="1421" priority="129" stopIfTrue="1">
      <formula>AND($F338&gt;0,OR($F338&lt;=$E338,$F338&gt;1,ROUND(F338-E338,6)&lt;ROUND(Mindest,6)))</formula>
    </cfRule>
  </conditionalFormatting>
  <conditionalFormatting sqref="E9:E17">
    <cfRule type="expression" dxfId="1420" priority="124" stopIfTrue="1">
      <formula>$D9="X"</formula>
    </cfRule>
  </conditionalFormatting>
  <conditionalFormatting sqref="E9:E17">
    <cfRule type="expression" dxfId="1419" priority="125" stopIfTrue="1">
      <formula>AND($E9&gt;0,OR($E9&lt;$F8,ISBLANK(F8)))</formula>
    </cfRule>
  </conditionalFormatting>
  <conditionalFormatting sqref="E20:E28">
    <cfRule type="expression" dxfId="1418" priority="122" stopIfTrue="1">
      <formula>$D20="X"</formula>
    </cfRule>
  </conditionalFormatting>
  <conditionalFormatting sqref="E20:E28">
    <cfRule type="expression" dxfId="1417" priority="123" stopIfTrue="1">
      <formula>AND($E20&gt;0,OR($E20&lt;$F19,ISBLANK(F19)))</formula>
    </cfRule>
  </conditionalFormatting>
  <conditionalFormatting sqref="E31:E39">
    <cfRule type="expression" dxfId="1416" priority="120" stopIfTrue="1">
      <formula>$D31="X"</formula>
    </cfRule>
  </conditionalFormatting>
  <conditionalFormatting sqref="E31:E39">
    <cfRule type="expression" dxfId="1415" priority="121" stopIfTrue="1">
      <formula>AND($E31&gt;0,OR($E31&lt;$F30,ISBLANK(F30)))</formula>
    </cfRule>
  </conditionalFormatting>
  <conditionalFormatting sqref="E42:E50">
    <cfRule type="expression" dxfId="1414" priority="118" stopIfTrue="1">
      <formula>$D42="X"</formula>
    </cfRule>
  </conditionalFormatting>
  <conditionalFormatting sqref="E42:E50">
    <cfRule type="expression" dxfId="1413" priority="119" stopIfTrue="1">
      <formula>AND($E42&gt;0,OR($E42&lt;$F41,ISBLANK(F41)))</formula>
    </cfRule>
  </conditionalFormatting>
  <conditionalFormatting sqref="E53:E61">
    <cfRule type="expression" dxfId="1412" priority="116" stopIfTrue="1">
      <formula>$D53="X"</formula>
    </cfRule>
  </conditionalFormatting>
  <conditionalFormatting sqref="E53:E61">
    <cfRule type="expression" dxfId="1411" priority="117" stopIfTrue="1">
      <formula>AND($E53&gt;0,OR($E53&lt;$F52,ISBLANK(F52)))</formula>
    </cfRule>
  </conditionalFormatting>
  <conditionalFormatting sqref="E64:E72">
    <cfRule type="expression" dxfId="1410" priority="114" stopIfTrue="1">
      <formula>$D64="X"</formula>
    </cfRule>
  </conditionalFormatting>
  <conditionalFormatting sqref="E64:E72">
    <cfRule type="expression" dxfId="1409" priority="115" stopIfTrue="1">
      <formula>AND($E64&gt;0,OR($E64&lt;$F63,ISBLANK(F63)))</formula>
    </cfRule>
  </conditionalFormatting>
  <conditionalFormatting sqref="E75:E83">
    <cfRule type="expression" dxfId="1408" priority="112" stopIfTrue="1">
      <formula>$D75="X"</formula>
    </cfRule>
  </conditionalFormatting>
  <conditionalFormatting sqref="E75:E83">
    <cfRule type="expression" dxfId="1407" priority="113" stopIfTrue="1">
      <formula>AND($E75&gt;0,OR($E75&lt;$F74,ISBLANK(F74)))</formula>
    </cfRule>
  </conditionalFormatting>
  <conditionalFormatting sqref="E86:E94">
    <cfRule type="expression" dxfId="1406" priority="110" stopIfTrue="1">
      <formula>$D86="X"</formula>
    </cfRule>
  </conditionalFormatting>
  <conditionalFormatting sqref="E86:E94">
    <cfRule type="expression" dxfId="1405" priority="111" stopIfTrue="1">
      <formula>AND($E86&gt;0,OR($E86&lt;$F85,ISBLANK(F85)))</formula>
    </cfRule>
  </conditionalFormatting>
  <conditionalFormatting sqref="E97:E105">
    <cfRule type="expression" dxfId="1404" priority="108" stopIfTrue="1">
      <formula>$D97="X"</formula>
    </cfRule>
  </conditionalFormatting>
  <conditionalFormatting sqref="E97:E105">
    <cfRule type="expression" dxfId="1403" priority="109" stopIfTrue="1">
      <formula>AND($E97&gt;0,OR($E97&lt;$F96,ISBLANK(F96)))</formula>
    </cfRule>
  </conditionalFormatting>
  <conditionalFormatting sqref="E108:E116">
    <cfRule type="expression" dxfId="1402" priority="106" stopIfTrue="1">
      <formula>$D108="X"</formula>
    </cfRule>
  </conditionalFormatting>
  <conditionalFormatting sqref="E108:E116">
    <cfRule type="expression" dxfId="1401" priority="107" stopIfTrue="1">
      <formula>AND($E108&gt;0,OR($E108&lt;$F107,ISBLANK(F107)))</formula>
    </cfRule>
  </conditionalFormatting>
  <conditionalFormatting sqref="E119:E127">
    <cfRule type="expression" dxfId="1400" priority="104" stopIfTrue="1">
      <formula>$D119="X"</formula>
    </cfRule>
  </conditionalFormatting>
  <conditionalFormatting sqref="E119:E127">
    <cfRule type="expression" dxfId="1399" priority="105" stopIfTrue="1">
      <formula>AND($E119&gt;0,OR($E119&lt;$F118,ISBLANK(F118)))</formula>
    </cfRule>
  </conditionalFormatting>
  <conditionalFormatting sqref="E130:E138">
    <cfRule type="expression" dxfId="1398" priority="102" stopIfTrue="1">
      <formula>$D130="X"</formula>
    </cfRule>
  </conditionalFormatting>
  <conditionalFormatting sqref="E130:E138">
    <cfRule type="expression" dxfId="1397" priority="103" stopIfTrue="1">
      <formula>AND($E130&gt;0,OR($E130&lt;$F129,ISBLANK(F129)))</formula>
    </cfRule>
  </conditionalFormatting>
  <conditionalFormatting sqref="E141:E149">
    <cfRule type="expression" dxfId="1396" priority="100" stopIfTrue="1">
      <formula>$D141="X"</formula>
    </cfRule>
  </conditionalFormatting>
  <conditionalFormatting sqref="E141:E149">
    <cfRule type="expression" dxfId="1395" priority="101" stopIfTrue="1">
      <formula>AND($E141&gt;0,OR($E141&lt;$F140,ISBLANK(F140)))</formula>
    </cfRule>
  </conditionalFormatting>
  <conditionalFormatting sqref="E152:E160">
    <cfRule type="expression" dxfId="1394" priority="98" stopIfTrue="1">
      <formula>$D152="X"</formula>
    </cfRule>
  </conditionalFormatting>
  <conditionalFormatting sqref="E152:E160">
    <cfRule type="expression" dxfId="1393" priority="99" stopIfTrue="1">
      <formula>AND($E152&gt;0,OR($E152&lt;$F151,ISBLANK(F151)))</formula>
    </cfRule>
  </conditionalFormatting>
  <conditionalFormatting sqref="E163:E171">
    <cfRule type="expression" dxfId="1392" priority="96" stopIfTrue="1">
      <formula>$D163="X"</formula>
    </cfRule>
  </conditionalFormatting>
  <conditionalFormatting sqref="E163:E171">
    <cfRule type="expression" dxfId="1391" priority="97" stopIfTrue="1">
      <formula>AND($E163&gt;0,OR($E163&lt;$F162,ISBLANK(F162)))</formula>
    </cfRule>
  </conditionalFormatting>
  <conditionalFormatting sqref="E174:E182">
    <cfRule type="expression" dxfId="1390" priority="94" stopIfTrue="1">
      <formula>$D174="X"</formula>
    </cfRule>
  </conditionalFormatting>
  <conditionalFormatting sqref="E174:E182">
    <cfRule type="expression" dxfId="1389" priority="95" stopIfTrue="1">
      <formula>AND($E174&gt;0,OR($E174&lt;$F173,ISBLANK(F173)))</formula>
    </cfRule>
  </conditionalFormatting>
  <conditionalFormatting sqref="E185:E193">
    <cfRule type="expression" dxfId="1388" priority="92" stopIfTrue="1">
      <formula>$D185="X"</formula>
    </cfRule>
  </conditionalFormatting>
  <conditionalFormatting sqref="E185:E193">
    <cfRule type="expression" dxfId="1387" priority="93" stopIfTrue="1">
      <formula>AND($E185&gt;0,OR($E185&lt;$F184,ISBLANK(F184)))</formula>
    </cfRule>
  </conditionalFormatting>
  <conditionalFormatting sqref="E196:E204">
    <cfRule type="expression" dxfId="1386" priority="90" stopIfTrue="1">
      <formula>$D196="X"</formula>
    </cfRule>
  </conditionalFormatting>
  <conditionalFormatting sqref="E196:E204">
    <cfRule type="expression" dxfId="1385" priority="91" stopIfTrue="1">
      <formula>AND($E196&gt;0,OR($E196&lt;$F195,ISBLANK(F195)))</formula>
    </cfRule>
  </conditionalFormatting>
  <conditionalFormatting sqref="E207:E215">
    <cfRule type="expression" dxfId="1384" priority="88" stopIfTrue="1">
      <formula>$D207="X"</formula>
    </cfRule>
  </conditionalFormatting>
  <conditionalFormatting sqref="E207:E215">
    <cfRule type="expression" dxfId="1383" priority="89" stopIfTrue="1">
      <formula>AND($E207&gt;0,OR($E207&lt;$F206,ISBLANK(F206)))</formula>
    </cfRule>
  </conditionalFormatting>
  <conditionalFormatting sqref="E218:E226">
    <cfRule type="expression" dxfId="1382" priority="86" stopIfTrue="1">
      <formula>$D218="X"</formula>
    </cfRule>
  </conditionalFormatting>
  <conditionalFormatting sqref="E218:E226">
    <cfRule type="expression" dxfId="1381" priority="87" stopIfTrue="1">
      <formula>AND($E218&gt;0,OR($E218&lt;$F217,ISBLANK(F217)))</formula>
    </cfRule>
  </conditionalFormatting>
  <conditionalFormatting sqref="E229:E237">
    <cfRule type="expression" dxfId="1380" priority="84" stopIfTrue="1">
      <formula>$D229="X"</formula>
    </cfRule>
  </conditionalFormatting>
  <conditionalFormatting sqref="E229:E237">
    <cfRule type="expression" dxfId="1379" priority="85" stopIfTrue="1">
      <formula>AND($E229&gt;0,OR($E229&lt;$F228,ISBLANK(F228)))</formula>
    </cfRule>
  </conditionalFormatting>
  <conditionalFormatting sqref="E240:E248">
    <cfRule type="expression" dxfId="1378" priority="82" stopIfTrue="1">
      <formula>$D240="X"</formula>
    </cfRule>
  </conditionalFormatting>
  <conditionalFormatting sqref="E240:E248">
    <cfRule type="expression" dxfId="1377" priority="83" stopIfTrue="1">
      <formula>AND($E240&gt;0,OR($E240&lt;$F239,ISBLANK(F239)))</formula>
    </cfRule>
  </conditionalFormatting>
  <conditionalFormatting sqref="E251:E259">
    <cfRule type="expression" dxfId="1376" priority="80" stopIfTrue="1">
      <formula>$D251="X"</formula>
    </cfRule>
  </conditionalFormatting>
  <conditionalFormatting sqref="E251:E259">
    <cfRule type="expression" dxfId="1375" priority="81" stopIfTrue="1">
      <formula>AND($E251&gt;0,OR($E251&lt;$F250,ISBLANK(F250)))</formula>
    </cfRule>
  </conditionalFormatting>
  <conditionalFormatting sqref="E262:E270">
    <cfRule type="expression" dxfId="1374" priority="78" stopIfTrue="1">
      <formula>$D262="X"</formula>
    </cfRule>
  </conditionalFormatting>
  <conditionalFormatting sqref="E262:E270">
    <cfRule type="expression" dxfId="1373" priority="79" stopIfTrue="1">
      <formula>AND($E262&gt;0,OR($E262&lt;$F261,ISBLANK(F261)))</formula>
    </cfRule>
  </conditionalFormatting>
  <conditionalFormatting sqref="E273:E281">
    <cfRule type="expression" dxfId="1372" priority="76" stopIfTrue="1">
      <formula>$D273="X"</formula>
    </cfRule>
  </conditionalFormatting>
  <conditionalFormatting sqref="E273:E281">
    <cfRule type="expression" dxfId="1371" priority="77" stopIfTrue="1">
      <formula>AND($E273&gt;0,OR($E273&lt;$F272,ISBLANK(F272)))</formula>
    </cfRule>
  </conditionalFormatting>
  <conditionalFormatting sqref="E284:E292">
    <cfRule type="expression" dxfId="1370" priority="74" stopIfTrue="1">
      <formula>$D284="X"</formula>
    </cfRule>
  </conditionalFormatting>
  <conditionalFormatting sqref="E284:E292">
    <cfRule type="expression" dxfId="1369" priority="75" stopIfTrue="1">
      <formula>AND($E284&gt;0,OR($E284&lt;$F283,ISBLANK(F283)))</formula>
    </cfRule>
  </conditionalFormatting>
  <conditionalFormatting sqref="E295:E303">
    <cfRule type="expression" dxfId="1368" priority="72" stopIfTrue="1">
      <formula>$D295="X"</formula>
    </cfRule>
  </conditionalFormatting>
  <conditionalFormatting sqref="E295:E303">
    <cfRule type="expression" dxfId="1367" priority="73" stopIfTrue="1">
      <formula>AND($E295&gt;0,OR($E295&lt;$F294,ISBLANK(F294)))</formula>
    </cfRule>
  </conditionalFormatting>
  <conditionalFormatting sqref="E306:E314">
    <cfRule type="expression" dxfId="1366" priority="70" stopIfTrue="1">
      <formula>$D306="X"</formula>
    </cfRule>
  </conditionalFormatting>
  <conditionalFormatting sqref="E306:E314">
    <cfRule type="expression" dxfId="1365" priority="71" stopIfTrue="1">
      <formula>AND($E306&gt;0,OR($E306&lt;$F305,ISBLANK(F305)))</formula>
    </cfRule>
  </conditionalFormatting>
  <conditionalFormatting sqref="E317:E325">
    <cfRule type="expression" dxfId="1364" priority="68" stopIfTrue="1">
      <formula>$D317="X"</formula>
    </cfRule>
  </conditionalFormatting>
  <conditionalFormatting sqref="E317:E325">
    <cfRule type="expression" dxfId="1363" priority="69" stopIfTrue="1">
      <formula>AND($E317&gt;0,OR($E317&lt;$F316,ISBLANK(F316)))</formula>
    </cfRule>
  </conditionalFormatting>
  <conditionalFormatting sqref="E328:E336">
    <cfRule type="expression" dxfId="1362" priority="66" stopIfTrue="1">
      <formula>$D328="X"</formula>
    </cfRule>
  </conditionalFormatting>
  <conditionalFormatting sqref="E328:E336">
    <cfRule type="expression" dxfId="1361" priority="67" stopIfTrue="1">
      <formula>AND($E328&gt;0,OR($E328&lt;$F327,ISBLANK(F327)))</formula>
    </cfRule>
  </conditionalFormatting>
  <conditionalFormatting sqref="E339:E347">
    <cfRule type="expression" dxfId="1360" priority="64" stopIfTrue="1">
      <formula>$D339="X"</formula>
    </cfRule>
  </conditionalFormatting>
  <conditionalFormatting sqref="E339:E347">
    <cfRule type="expression" dxfId="1359"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1358" priority="63">
      <formula>OR($N$5="x",$N$5="X")</formula>
    </cfRule>
  </conditionalFormatting>
  <conditionalFormatting sqref="O348">
    <cfRule type="expression" dxfId="1357" priority="1" stopIfTrue="1">
      <formula>$D348="X"</formula>
    </cfRule>
  </conditionalFormatting>
  <conditionalFormatting sqref="P29">
    <cfRule type="expression" dxfId="1356" priority="61" stopIfTrue="1">
      <formula>$D29="X"</formula>
    </cfRule>
  </conditionalFormatting>
  <conditionalFormatting sqref="P40">
    <cfRule type="expression" dxfId="1355" priority="60" stopIfTrue="1">
      <formula>$D40="X"</formula>
    </cfRule>
  </conditionalFormatting>
  <conditionalFormatting sqref="P51">
    <cfRule type="expression" dxfId="1354" priority="59" stopIfTrue="1">
      <formula>$D51="X"</formula>
    </cfRule>
  </conditionalFormatting>
  <conditionalFormatting sqref="P62">
    <cfRule type="expression" dxfId="1353" priority="58" stopIfTrue="1">
      <formula>$D62="X"</formula>
    </cfRule>
  </conditionalFormatting>
  <conditionalFormatting sqref="P73">
    <cfRule type="expression" dxfId="1352" priority="57" stopIfTrue="1">
      <formula>$D73="X"</formula>
    </cfRule>
  </conditionalFormatting>
  <conditionalFormatting sqref="P84">
    <cfRule type="expression" dxfId="1351" priority="56" stopIfTrue="1">
      <formula>$D84="X"</formula>
    </cfRule>
  </conditionalFormatting>
  <conditionalFormatting sqref="P95">
    <cfRule type="expression" dxfId="1350" priority="55" stopIfTrue="1">
      <formula>$D95="X"</formula>
    </cfRule>
  </conditionalFormatting>
  <conditionalFormatting sqref="P106">
    <cfRule type="expression" dxfId="1349" priority="54" stopIfTrue="1">
      <formula>$D106="X"</formula>
    </cfRule>
  </conditionalFormatting>
  <conditionalFormatting sqref="P117">
    <cfRule type="expression" dxfId="1348" priority="53" stopIfTrue="1">
      <formula>$D117="X"</formula>
    </cfRule>
  </conditionalFormatting>
  <conditionalFormatting sqref="P128">
    <cfRule type="expression" dxfId="1347" priority="52" stopIfTrue="1">
      <formula>$D128="X"</formula>
    </cfRule>
  </conditionalFormatting>
  <conditionalFormatting sqref="P139">
    <cfRule type="expression" dxfId="1346" priority="51" stopIfTrue="1">
      <formula>$D139="X"</formula>
    </cfRule>
  </conditionalFormatting>
  <conditionalFormatting sqref="P150">
    <cfRule type="expression" dxfId="1345" priority="50" stopIfTrue="1">
      <formula>$D150="X"</formula>
    </cfRule>
  </conditionalFormatting>
  <conditionalFormatting sqref="P161">
    <cfRule type="expression" dxfId="1344" priority="49" stopIfTrue="1">
      <formula>$D161="X"</formula>
    </cfRule>
  </conditionalFormatting>
  <conditionalFormatting sqref="P172">
    <cfRule type="expression" dxfId="1343" priority="48" stopIfTrue="1">
      <formula>$D172="X"</formula>
    </cfRule>
  </conditionalFormatting>
  <conditionalFormatting sqref="P183">
    <cfRule type="expression" dxfId="1342" priority="47" stopIfTrue="1">
      <formula>$D183="X"</formula>
    </cfRule>
  </conditionalFormatting>
  <conditionalFormatting sqref="P194">
    <cfRule type="expression" dxfId="1341" priority="46" stopIfTrue="1">
      <formula>$D194="X"</formula>
    </cfRule>
  </conditionalFormatting>
  <conditionalFormatting sqref="P205">
    <cfRule type="expression" dxfId="1340" priority="45" stopIfTrue="1">
      <formula>$D205="X"</formula>
    </cfRule>
  </conditionalFormatting>
  <conditionalFormatting sqref="P216">
    <cfRule type="expression" dxfId="1339" priority="44" stopIfTrue="1">
      <formula>$D216="X"</formula>
    </cfRule>
  </conditionalFormatting>
  <conditionalFormatting sqref="P227">
    <cfRule type="expression" dxfId="1338" priority="43" stopIfTrue="1">
      <formula>$D227="X"</formula>
    </cfRule>
  </conditionalFormatting>
  <conditionalFormatting sqref="P238">
    <cfRule type="expression" dxfId="1337" priority="42" stopIfTrue="1">
      <formula>$D238="X"</formula>
    </cfRule>
  </conditionalFormatting>
  <conditionalFormatting sqref="P249">
    <cfRule type="expression" dxfId="1336" priority="41" stopIfTrue="1">
      <formula>$D249="X"</formula>
    </cfRule>
  </conditionalFormatting>
  <conditionalFormatting sqref="P260">
    <cfRule type="expression" dxfId="1335" priority="40" stopIfTrue="1">
      <formula>$D260="X"</formula>
    </cfRule>
  </conditionalFormatting>
  <conditionalFormatting sqref="P271">
    <cfRule type="expression" dxfId="1334" priority="39" stopIfTrue="1">
      <formula>$D271="X"</formula>
    </cfRule>
  </conditionalFormatting>
  <conditionalFormatting sqref="P282">
    <cfRule type="expression" dxfId="1333" priority="38" stopIfTrue="1">
      <formula>$D282="X"</formula>
    </cfRule>
  </conditionalFormatting>
  <conditionalFormatting sqref="P293">
    <cfRule type="expression" dxfId="1332" priority="37" stopIfTrue="1">
      <formula>$D293="X"</formula>
    </cfRule>
  </conditionalFormatting>
  <conditionalFormatting sqref="P304">
    <cfRule type="expression" dxfId="1331" priority="36" stopIfTrue="1">
      <formula>$D304="X"</formula>
    </cfRule>
  </conditionalFormatting>
  <conditionalFormatting sqref="P315">
    <cfRule type="expression" dxfId="1330" priority="35" stopIfTrue="1">
      <formula>$D315="X"</formula>
    </cfRule>
  </conditionalFormatting>
  <conditionalFormatting sqref="P326">
    <cfRule type="expression" dxfId="1329" priority="34" stopIfTrue="1">
      <formula>$D326="X"</formula>
    </cfRule>
  </conditionalFormatting>
  <conditionalFormatting sqref="P337">
    <cfRule type="expression" dxfId="1328" priority="33" stopIfTrue="1">
      <formula>$D337="X"</formula>
    </cfRule>
  </conditionalFormatting>
  <conditionalFormatting sqref="P348">
    <cfRule type="expression" dxfId="1327" priority="32" stopIfTrue="1">
      <formula>$D348="X"</formula>
    </cfRule>
  </conditionalFormatting>
  <conditionalFormatting sqref="O18">
    <cfRule type="expression" dxfId="1326" priority="31" stopIfTrue="1">
      <formula>$D18="X"</formula>
    </cfRule>
  </conditionalFormatting>
  <conditionalFormatting sqref="O29">
    <cfRule type="expression" dxfId="1325" priority="30" stopIfTrue="1">
      <formula>$D29="X"</formula>
    </cfRule>
  </conditionalFormatting>
  <conditionalFormatting sqref="O40">
    <cfRule type="expression" dxfId="1324" priority="29" stopIfTrue="1">
      <formula>$D40="X"</formula>
    </cfRule>
  </conditionalFormatting>
  <conditionalFormatting sqref="O51">
    <cfRule type="expression" dxfId="1323" priority="28" stopIfTrue="1">
      <formula>$D51="X"</formula>
    </cfRule>
  </conditionalFormatting>
  <conditionalFormatting sqref="O62">
    <cfRule type="expression" dxfId="1322" priority="27" stopIfTrue="1">
      <formula>$D62="X"</formula>
    </cfRule>
  </conditionalFormatting>
  <conditionalFormatting sqref="O73">
    <cfRule type="expression" dxfId="1321" priority="26" stopIfTrue="1">
      <formula>$D73="X"</formula>
    </cfRule>
  </conditionalFormatting>
  <conditionalFormatting sqref="O84">
    <cfRule type="expression" dxfId="1320" priority="25" stopIfTrue="1">
      <formula>$D84="X"</formula>
    </cfRule>
  </conditionalFormatting>
  <conditionalFormatting sqref="O95">
    <cfRule type="expression" dxfId="1319" priority="24" stopIfTrue="1">
      <formula>$D95="X"</formula>
    </cfRule>
  </conditionalFormatting>
  <conditionalFormatting sqref="O106">
    <cfRule type="expression" dxfId="1318" priority="23" stopIfTrue="1">
      <formula>$D106="X"</formula>
    </cfRule>
  </conditionalFormatting>
  <conditionalFormatting sqref="O117">
    <cfRule type="expression" dxfId="1317" priority="22" stopIfTrue="1">
      <formula>$D117="X"</formula>
    </cfRule>
  </conditionalFormatting>
  <conditionalFormatting sqref="O128">
    <cfRule type="expression" dxfId="1316" priority="21" stopIfTrue="1">
      <formula>$D128="X"</formula>
    </cfRule>
  </conditionalFormatting>
  <conditionalFormatting sqref="O139">
    <cfRule type="expression" dxfId="1315" priority="20" stopIfTrue="1">
      <formula>$D139="X"</formula>
    </cfRule>
  </conditionalFormatting>
  <conditionalFormatting sqref="O150">
    <cfRule type="expression" dxfId="1314" priority="19" stopIfTrue="1">
      <formula>$D150="X"</formula>
    </cfRule>
  </conditionalFormatting>
  <conditionalFormatting sqref="O161">
    <cfRule type="expression" dxfId="1313" priority="18" stopIfTrue="1">
      <formula>$D161="X"</formula>
    </cfRule>
  </conditionalFormatting>
  <conditionalFormatting sqref="O172">
    <cfRule type="expression" dxfId="1312" priority="17" stopIfTrue="1">
      <formula>$D172="X"</formula>
    </cfRule>
  </conditionalFormatting>
  <conditionalFormatting sqref="O183">
    <cfRule type="expression" dxfId="1311" priority="16" stopIfTrue="1">
      <formula>$D183="X"</formula>
    </cfRule>
  </conditionalFormatting>
  <conditionalFormatting sqref="O194">
    <cfRule type="expression" dxfId="1310" priority="15" stopIfTrue="1">
      <formula>$D194="X"</formula>
    </cfRule>
  </conditionalFormatting>
  <conditionalFormatting sqref="O205">
    <cfRule type="expression" dxfId="1309" priority="14" stopIfTrue="1">
      <formula>$D205="X"</formula>
    </cfRule>
  </conditionalFormatting>
  <conditionalFormatting sqref="O216">
    <cfRule type="expression" dxfId="1308" priority="13" stopIfTrue="1">
      <formula>$D216="X"</formula>
    </cfRule>
  </conditionalFormatting>
  <conditionalFormatting sqref="O227">
    <cfRule type="expression" dxfId="1307" priority="12" stopIfTrue="1">
      <formula>$D227="X"</formula>
    </cfRule>
  </conditionalFormatting>
  <conditionalFormatting sqref="O238">
    <cfRule type="expression" dxfId="1306" priority="11" stopIfTrue="1">
      <formula>$D238="X"</formula>
    </cfRule>
  </conditionalFormatting>
  <conditionalFormatting sqref="O249">
    <cfRule type="expression" dxfId="1305" priority="10" stopIfTrue="1">
      <formula>$D249="X"</formula>
    </cfRule>
  </conditionalFormatting>
  <conditionalFormatting sqref="O260">
    <cfRule type="expression" dxfId="1304" priority="9" stopIfTrue="1">
      <formula>$D260="X"</formula>
    </cfRule>
  </conditionalFormatting>
  <conditionalFormatting sqref="O271">
    <cfRule type="expression" dxfId="1303" priority="8" stopIfTrue="1">
      <formula>$D271="X"</formula>
    </cfRule>
  </conditionalFormatting>
  <conditionalFormatting sqref="O282">
    <cfRule type="expression" dxfId="1302" priority="7" stopIfTrue="1">
      <formula>$D282="X"</formula>
    </cfRule>
  </conditionalFormatting>
  <conditionalFormatting sqref="O293">
    <cfRule type="expression" dxfId="1301" priority="6" stopIfTrue="1">
      <formula>$D293="X"</formula>
    </cfRule>
  </conditionalFormatting>
  <conditionalFormatting sqref="O304">
    <cfRule type="expression" dxfId="1300" priority="5" stopIfTrue="1">
      <formula>$D304="X"</formula>
    </cfRule>
  </conditionalFormatting>
  <conditionalFormatting sqref="O315">
    <cfRule type="expression" dxfId="1299" priority="4" stopIfTrue="1">
      <formula>$D315="X"</formula>
    </cfRule>
  </conditionalFormatting>
  <conditionalFormatting sqref="O326">
    <cfRule type="expression" dxfId="1298" priority="3" stopIfTrue="1">
      <formula>$D326="X"</formula>
    </cfRule>
  </conditionalFormatting>
  <conditionalFormatting sqref="O337">
    <cfRule type="expression" dxfId="1297"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1651038D-FB07-4C38-8C5F-6ACCF37D77FA}">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030B05B5-E73F-4CC4-BCAF-8EAB7D170D73}">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BD1EE92B-1D66-44CA-9347-B55FA31984F1}">
            <xm:f>ABS($K$350)&gt;(DATEN!$C$5-DATEN!$C$6)*2</xm:f>
            <x14:dxf>
              <fill>
                <patternFill>
                  <bgColor rgb="FFFF0000"/>
                </patternFill>
              </fill>
            </x14:dxf>
          </x14:cfRule>
          <x14:cfRule type="expression" priority="383" id="{269A7AB4-B242-4377-BDF6-837ABFB1BD19}">
            <xm:f>ABS($K$350)&gt;(DATEN!$C$5-DATEN!$C$6)</xm:f>
            <x14:dxf>
              <fill>
                <patternFill>
                  <bgColor rgb="FFFFFF00"/>
                </patternFill>
              </fill>
            </x14:dxf>
          </x14:cfRule>
          <xm:sqref>K350</xm:sqref>
        </x14:conditionalFormatting>
        <x14:conditionalFormatting xmlns:xm="http://schemas.microsoft.com/office/excel/2006/main">
          <x14:cfRule type="expression" priority="380" id="{6E9959C9-4B4D-46D4-A62D-F557CF00D50F}">
            <xm:f>ABS($K$353)&gt;(DATEN!$C$5-DATEN!$C$6)*2</xm:f>
            <x14:dxf>
              <fill>
                <patternFill>
                  <bgColor rgb="FFFF0000"/>
                </patternFill>
              </fill>
            </x14:dxf>
          </x14:cfRule>
          <x14:cfRule type="expression" priority="381" id="{6FB0E84C-7425-4968-8DDA-C2856961A0F4}">
            <xm:f>ABS($K$353)&gt;(DATEN!$C$5-DATEN!$C$6)</xm:f>
            <x14:dxf>
              <fill>
                <patternFill>
                  <bgColor rgb="FFFFFF00"/>
                </patternFill>
              </fill>
            </x14:dxf>
          </x14:cfRule>
          <xm:sqref>K353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8</v>
      </c>
      <c r="B2" s="296" t="str">
        <f>CONCATENATE("Arbeitszeiterfassung ",TEXT(B18,"MMMM JJJJ"))</f>
        <v>Arbeitszeiterfassung August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IF(DATEN!S24="","!!! Dieser Monat wird nicht gewertet !!!","")</f>
        <v/>
      </c>
      <c r="D4" s="18"/>
      <c r="I4" s="7"/>
      <c r="J4" s="7"/>
      <c r="M4" s="280" t="s">
        <v>176</v>
      </c>
      <c r="N4" s="281"/>
      <c r="O4" s="121"/>
      <c r="P4" s="121"/>
    </row>
    <row r="5" spans="1:27" ht="15.75" customHeight="1" thickBot="1" x14ac:dyDescent="0.25">
      <c r="D5" s="18"/>
      <c r="E5" s="100"/>
      <c r="F5" s="101">
        <f>MAX(Juli!F338:F347)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
      </c>
      <c r="B8" s="66">
        <f>DATE(DATEN!$H$3,$A$2,1)</f>
        <v>44773</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44773</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44773</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44773</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44773</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44773</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44773</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44773</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44773</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44773</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DATE(DATEN!$H$3,$A$2,1)</f>
        <v>44773</v>
      </c>
      <c r="C18" s="78">
        <f>IF(WEEKDAY(B18)=1,7,WEEKDAY(B18)-1)</f>
        <v>6</v>
      </c>
      <c r="D18" s="79" t="str" cm="1">
        <f t="array" aca="1" ref="D18" ca="1">IF(LEN(B18)&gt;0,IF(OR(INDIRECT("DATEN!D"&amp;9+C18)=0,NOT(ISNA(MATCH(B18,DATEN!$D$18:$D$33,0)))),"X",IF(OR(B18=DATEN!$D$26-1,B18=DATEN!$D$27-2,B18=DATEN!$D$30-2),"V","")),"")</f>
        <v>X</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v>
      </c>
      <c r="L18" s="146" t="str">
        <f ca="1">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2026-31</v>
      </c>
      <c r="Q18" s="94">
        <f>SUM(Q8:Q17)</f>
        <v>0</v>
      </c>
      <c r="R18" s="94"/>
      <c r="S18" s="94"/>
      <c r="T18" s="94"/>
      <c r="U18" s="125"/>
      <c r="V18" s="105">
        <f ca="1">IF(D18="x",DATEN!$N$88,DATEN!$N$87)</f>
        <v>0.16666666666666666</v>
      </c>
      <c r="W18" s="91" t="s">
        <v>92</v>
      </c>
      <c r="X18" s="145">
        <f ca="1">IF(LEN(B18)&gt;0,IF(WEEKDAY(B18,2)=1,H18,H18+X7),X7)</f>
        <v>0.125</v>
      </c>
      <c r="Y18" s="91"/>
      <c r="Z18" s="202" t="str">
        <f t="shared" si="5"/>
        <v/>
      </c>
      <c r="AA18" s="203" t="str">
        <f t="shared" si="6"/>
        <v/>
      </c>
    </row>
    <row r="19" spans="1:27" ht="14.25" x14ac:dyDescent="0.25">
      <c r="A19" s="285" t="str">
        <f>IF(ISNA(MATCH(B29,DATEN!$D$18:$D$42,0)),"",INDEX(DATEN!$C$18:$D$42,MATCH(B29,DATEN!$D$18:$D$42,0),1))</f>
        <v/>
      </c>
      <c r="B19" s="66">
        <f t="shared" ref="B19:B28" si="8">B8+1</f>
        <v>44774</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44774</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44774</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44774</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44774</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44774</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44774</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44774</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44774</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44774</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
      </c>
      <c r="B29" s="81">
        <f>B18+1</f>
        <v>44774</v>
      </c>
      <c r="C29" s="78">
        <f>IF(WEEKDAY(B29)=1,7,WEEKDAY(B29)-1)</f>
        <v>7</v>
      </c>
      <c r="D29" s="79" t="str" cm="1">
        <f t="array" aca="1" ref="D29" ca="1">IF(LEN(B29)&gt;0,IF(OR(INDIRECT("DATEN!D"&amp;9+C29)=0,NOT(ISNA(MATCH(B29,DATEN!$D$18:$D$33,0)))),"X",IF(OR(B29=DATEN!$D$26-1,B29=DATEN!$D$27-2,B29=DATEN!$D$30-2),"V","")),"")</f>
        <v>X</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v>
      </c>
      <c r="L29" s="146" t="str">
        <f ca="1">IF(X29&gt;MaxWoZeit,"WoArbZeit&gt;48h!","")</f>
        <v/>
      </c>
      <c r="M29" s="93" t="str">
        <f>IF(V21&gt;V22,V21-V22,"")</f>
        <v/>
      </c>
      <c r="N29" s="93">
        <f>SUM(N19:N28)</f>
        <v>0</v>
      </c>
      <c r="O29" s="93">
        <f ca="1">IF(WEEKDAY(B29,2)=7,SUMIF('Auswertung-Wochen'!$Y$2:$Y$366,P29,'Auswertung-Wochen'!$V$2:$V$366)-SUMIF('Auswertung-Wochen'!$Y$2:$Y$366,P29,'Auswertung-Wochen'!$W$2:$W$366),"")</f>
        <v>-1.6458333333333335</v>
      </c>
      <c r="P29" s="93" t="str">
        <f>YEAR(B29)&amp;"-"&amp;TEXT(_xlfn.ISOWEEKNUM(B29),"00")</f>
        <v>2026-31</v>
      </c>
      <c r="Q29" s="94">
        <f>SUM(Q19:Q28)</f>
        <v>0</v>
      </c>
      <c r="R29" s="94"/>
      <c r="S29" s="94"/>
      <c r="T29" s="94"/>
      <c r="U29" s="125"/>
      <c r="V29" s="105">
        <f ca="1">IF(D29="x",DATEN!$N$88,DATEN!$N$87)</f>
        <v>0.16666666666666666</v>
      </c>
      <c r="W29" s="91" t="s">
        <v>92</v>
      </c>
      <c r="X29" s="145">
        <f ca="1">IF(LEN(B29)&gt;0,IF(WEEKDAY(B29,2)=1,H29,H29+X18),X18)</f>
        <v>0.125</v>
      </c>
      <c r="Z29" s="202" t="str">
        <f t="shared" si="5"/>
        <v/>
      </c>
      <c r="AA29" s="203" t="str">
        <f t="shared" si="6"/>
        <v/>
      </c>
    </row>
    <row r="30" spans="1:27" ht="14.25" x14ac:dyDescent="0.25">
      <c r="A30" s="285" t="str">
        <f>IF(ISNA(MATCH(B40,DATEN!$D$18:$D$42,0)),"",INDEX(DATEN!$C$18:$D$42,MATCH(B40,DATEN!$D$18:$D$42,0),1))</f>
        <v/>
      </c>
      <c r="B30" s="66">
        <f t="shared" ref="B30:B39" si="13">B19+1</f>
        <v>44775</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44775</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44775</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44775</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44775</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44775</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44775</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44775</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44775</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44775</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
      </c>
      <c r="B40" s="81">
        <f>B29+1</f>
        <v>44775</v>
      </c>
      <c r="C40" s="78">
        <f>IF(WEEKDAY(B40)=1,7,WEEKDAY(B40)-1)</f>
        <v>1</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-0.329166666666667</v>
      </c>
      <c r="L40" s="146" t="str">
        <f>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2026-32</v>
      </c>
      <c r="Q40" s="94">
        <f>SUM(Q30:Q39)</f>
        <v>0</v>
      </c>
      <c r="R40" s="94"/>
      <c r="S40" s="94"/>
      <c r="T40" s="94"/>
      <c r="U40" s="125"/>
      <c r="V40" s="105">
        <f ca="1">IF(D40="x",DATEN!$N$88,DATEN!$N$87)</f>
        <v>0.125</v>
      </c>
      <c r="W40" s="91" t="s">
        <v>92</v>
      </c>
      <c r="X40" s="145">
        <f>IF(LEN(B40)&gt;0,IF(WEEKDAY(B40,2)=1,H40,H40+X29),X29)</f>
        <v>0</v>
      </c>
      <c r="Z40" s="202" t="str">
        <f t="shared" si="5"/>
        <v/>
      </c>
      <c r="AA40" s="203" t="str">
        <f t="shared" si="6"/>
        <v/>
      </c>
    </row>
    <row r="41" spans="1:27" ht="14.25" x14ac:dyDescent="0.25">
      <c r="A41" s="285" t="str">
        <f>IF(ISNA(MATCH(B51,DATEN!$D$18:$D$42,0)),"",INDEX(DATEN!$C$18:$D$42,MATCH(B51,DATEN!$D$18:$D$42,0),1))</f>
        <v/>
      </c>
      <c r="B41" s="66">
        <f t="shared" ref="B41:B50" si="18">B30+1</f>
        <v>44776</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44776</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44776</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44776</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44776</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44776</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44776</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44776</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44776</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44776</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
      </c>
      <c r="B51" s="81">
        <f>B40+1</f>
        <v>44776</v>
      </c>
      <c r="C51" s="78">
        <f>IF(WEEKDAY(B51)=1,7,WEEKDAY(B51)-1)</f>
        <v>2</v>
      </c>
      <c r="D51" s="79" t="str" cm="1">
        <f t="array" aca="1" ref="D51" ca="1">IF(LEN(B51)&gt;0,IF(OR(INDIRECT("DATEN!D"&amp;9+C51)=0,NOT(ISNA(MATCH(B51,DATEN!$D$18:$D$33,0)))),"X",IF(OR(B51=DATEN!$D$26-1,B51=DATEN!$D$27-2,B51=DATEN!$D$30-2),"V","")),"")</f>
        <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-0.32916666666666666</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2026-32</v>
      </c>
      <c r="Q51" s="94">
        <f>SUM(Q41:Q50)</f>
        <v>0</v>
      </c>
      <c r="R51" s="94"/>
      <c r="S51" s="94"/>
      <c r="T51" s="94"/>
      <c r="U51" s="125"/>
      <c r="V51" s="105">
        <f ca="1">IF(D51="x",DATEN!$N$88,DATEN!$N$87)</f>
        <v>0.125</v>
      </c>
      <c r="W51" s="91" t="s">
        <v>92</v>
      </c>
      <c r="X51" s="145">
        <f>IF(LEN(B51)&gt;0,IF(WEEKDAY(B51,2)=1,H51,H51+X40),X40)</f>
        <v>0</v>
      </c>
      <c r="Z51" s="202" t="str">
        <f t="shared" si="5"/>
        <v/>
      </c>
      <c r="AA51" s="203" t="str">
        <f t="shared" si="6"/>
        <v/>
      </c>
    </row>
    <row r="52" spans="1:27" ht="14.25" x14ac:dyDescent="0.25">
      <c r="A52" s="285" t="str">
        <f>IF(ISNA(MATCH(B62,DATEN!$D$18:$D$42,0)),"",INDEX(DATEN!$C$18:$D$42,MATCH(B62,DATEN!$D$18:$D$42,0),1))</f>
        <v/>
      </c>
      <c r="B52" s="66">
        <f t="shared" ref="B52:B61" si="23">B41+1</f>
        <v>44777</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44777</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44777</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44777</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44777</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44777</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44777</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44777</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44777</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44777</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f>IF(LEN(B62)&gt;0,IF(WEEKDAY(B62)=4,TRUNC((B62-DATE(YEAR(B62+3-MOD(B62-2,7)),1,MOD(B62-2,7)-9))/7),IF(WEEKDAY(B62)=5,"KW","")),"")</f>
        <v>31</v>
      </c>
      <c r="B62" s="81">
        <f>B51+1</f>
        <v>44777</v>
      </c>
      <c r="C62" s="78">
        <f>IF(WEEKDAY(B62)=1,7,WEEKDAY(B62)-1)</f>
        <v>3</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-0.32916666666666666</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2026-32</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
      </c>
      <c r="B63" s="66">
        <f t="shared" ref="B63:B72" si="28">B52+1</f>
        <v>44778</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44778</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44778</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44778</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44778</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44778</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44778</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44778</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44778</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44778</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KW</v>
      </c>
      <c r="B73" s="81">
        <f>B62+1</f>
        <v>44778</v>
      </c>
      <c r="C73" s="78">
        <f>IF(WEEKDAY(B73)=1,7,WEEKDAY(B73)-1)</f>
        <v>4</v>
      </c>
      <c r="D73" s="79" t="str" cm="1">
        <f t="array" aca="1" ref="D73" ca="1">IF(LEN(B73)&gt;0,IF(OR(INDIRECT("DATEN!D"&amp;9+C73)=0,NOT(ISNA(MATCH(B73,DATEN!$D$18:$D$33,0)))),"X",IF(OR(B73=DATEN!$D$26-1,B73=DATEN!$D$27-2,B73=DATEN!$D$30-2),"V","")),"")</f>
        <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-0.32916666666666666</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2026-32</v>
      </c>
      <c r="Q73" s="94">
        <f>SUM(Q63:Q72)</f>
        <v>0</v>
      </c>
      <c r="R73" s="94"/>
      <c r="S73" s="94"/>
      <c r="T73" s="94"/>
      <c r="U73" s="125"/>
      <c r="V73" s="105">
        <f ca="1">IF(D73="x",DATEN!$N$88,DATEN!$N$87)</f>
        <v>0.125</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44779</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44779</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44779</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44779</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44779</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44779</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44779</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44779</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44779</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44779</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44779</v>
      </c>
      <c r="C84" s="78">
        <f>IF(WEEKDAY(B84)=1,7,WEEKDAY(B84)-1)</f>
        <v>5</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-0.32916666666666666</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2026-32</v>
      </c>
      <c r="Q84" s="94">
        <f>SUM(Q74:Q83)</f>
        <v>0</v>
      </c>
      <c r="R84" s="94"/>
      <c r="S84" s="94"/>
      <c r="T84" s="94"/>
      <c r="U84" s="125"/>
      <c r="V84" s="105">
        <f ca="1">IF(D84="x",DATEN!$N$88,DATEN!$N$87)</f>
        <v>0.125</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44780</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44780</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44780</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44780</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44780</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44780</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44780</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44780</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44780</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44780</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
      </c>
      <c r="B95" s="81">
        <f>B84+1</f>
        <v>44780</v>
      </c>
      <c r="C95" s="78">
        <f>IF(WEEKDAY(B95)=1,7,WEEKDAY(B95)-1)</f>
        <v>6</v>
      </c>
      <c r="D95" s="79" t="str" cm="1">
        <f t="array" aca="1" ref="D95" ca="1">IF(LEN(B95)&gt;0,IF(OR(INDIRECT("DATEN!D"&amp;9+C95)=0,NOT(ISNA(MATCH(B95,DATEN!$D$18:$D$33,0)))),"X",IF(OR(B95=DATEN!$D$26-1,B95=DATEN!$D$27-2,B95=DATEN!$D$30-2),"V","")),"")</f>
        <v>X</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2026-32</v>
      </c>
      <c r="Q95" s="94">
        <f>SUM(Q85:Q94)</f>
        <v>0</v>
      </c>
      <c r="R95" s="94"/>
      <c r="S95" s="94"/>
      <c r="T95" s="94"/>
      <c r="U95" s="125"/>
      <c r="V95" s="105">
        <f ca="1">IF(D95="x",DATEN!$N$88,DATEN!$N$87)</f>
        <v>0.16666666666666666</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44781</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44781</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44781</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44781</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44781</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44781</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44781</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44781</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44781</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44781</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
      </c>
      <c r="B106" s="81">
        <f>B95+1</f>
        <v>44781</v>
      </c>
      <c r="C106" s="78">
        <f>IF(WEEKDAY(B106)=1,7,WEEKDAY(B106)-1)</f>
        <v>7</v>
      </c>
      <c r="D106" s="79" t="str" cm="1">
        <f t="array" aca="1" ref="D106" ca="1">IF(LEN(B106)&gt;0,IF(OR(INDIRECT("DATEN!D"&amp;9+C106)=0,NOT(ISNA(MATCH(B106,DATEN!$D$18:$D$33,0)))),"X",IF(OR(B106=DATEN!$D$26-1,B106=DATEN!$D$27-2,B106=DATEN!$D$30-2),"V","")),"")</f>
        <v>X</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v>
      </c>
      <c r="L106" s="146" t="str">
        <f>IF(X106&gt;MaxWoZeit,"WoArbZeit&gt;48h!","")</f>
        <v/>
      </c>
      <c r="M106" s="93" t="str">
        <f>IF(V98&gt;V99,V98-V99,"")</f>
        <v/>
      </c>
      <c r="N106" s="93">
        <f>SUM(N96:N105)</f>
        <v>0</v>
      </c>
      <c r="O106" s="93">
        <f ca="1">IF(WEEKDAY(B106,2)=7,SUMIF('Auswertung-Wochen'!$Y$2:$Y$366,P106,'Auswertung-Wochen'!$V$2:$V$366)-SUMIF('Auswertung-Wochen'!$Y$2:$Y$366,P106,'Auswertung-Wochen'!$W$2:$W$366),"")</f>
        <v>-1.6458333333333335</v>
      </c>
      <c r="P106" s="93" t="str">
        <f>YEAR(B106)&amp;"-"&amp;TEXT(_xlfn.ISOWEEKNUM(B106),"00")</f>
        <v>2026-32</v>
      </c>
      <c r="Q106" s="94">
        <f>SUM(Q96:Q105)</f>
        <v>0</v>
      </c>
      <c r="R106" s="94"/>
      <c r="S106" s="94"/>
      <c r="T106" s="94"/>
      <c r="U106" s="125"/>
      <c r="V106" s="105">
        <f ca="1">IF(D106="x",DATEN!$N$88,DATEN!$N$87)</f>
        <v>0.16666666666666666</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44782</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44782</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44782</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44782</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44782</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44782</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44782</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44782</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44782</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44782</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44782</v>
      </c>
      <c r="C117" s="78">
        <f>IF(WEEKDAY(B117)=1,7,WEEKDAY(B117)-1)</f>
        <v>1</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-0.329166666666667</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2026-33</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44783</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44783</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44783</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44783</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44783</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44783</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44783</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44783</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44783</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44783</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
      </c>
      <c r="B128" s="81">
        <f>B117+1</f>
        <v>44783</v>
      </c>
      <c r="C128" s="78">
        <f>IF(WEEKDAY(B128)=1,7,WEEKDAY(B128)-1)</f>
        <v>2</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-0.32916666666666666</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2026-33</v>
      </c>
      <c r="Q128" s="94">
        <f>SUM(Q118:Q127)</f>
        <v>0</v>
      </c>
      <c r="R128" s="94"/>
      <c r="S128" s="94"/>
      <c r="T128" s="94"/>
      <c r="U128" s="125"/>
      <c r="V128" s="105">
        <f ca="1">IF(D128="x",DATEN!$N$88,DATEN!$N$87)</f>
        <v>0.125</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44784</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44784</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44784</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44784</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44784</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44784</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44784</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44784</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44784</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44784</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f>IF(LEN(B139)&gt;0,IF(WEEKDAY(B139)=4,TRUNC((B139-DATE(YEAR(B139+3-MOD(B139-2,7)),1,MOD(B139-2,7)-9))/7),IF(WEEKDAY(B139)=5,"KW","")),"")</f>
        <v>32</v>
      </c>
      <c r="B139" s="81">
        <f>B128+1</f>
        <v>44784</v>
      </c>
      <c r="C139" s="78">
        <f>IF(WEEKDAY(B139)=1,7,WEEKDAY(B139)-1)</f>
        <v>3</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-0.32916666666666666</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2026-33</v>
      </c>
      <c r="Q139" s="94">
        <f>SUM(Q129:Q138)</f>
        <v>0</v>
      </c>
      <c r="R139" s="94"/>
      <c r="S139" s="94"/>
      <c r="T139" s="94"/>
      <c r="U139" s="125"/>
      <c r="V139" s="105">
        <f ca="1">IF(D139="x",DATEN!$N$88,DATEN!$N$87)</f>
        <v>0.125</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44785</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44785</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44785</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44785</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44785</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44785</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44785</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44785</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44785</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44785</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KW</v>
      </c>
      <c r="B150" s="81">
        <f>B139+1</f>
        <v>44785</v>
      </c>
      <c r="C150" s="78">
        <f>IF(WEEKDAY(B150)=1,7,WEEKDAY(B150)-1)</f>
        <v>4</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-0.32916666666666666</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2026-33</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44786</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44786</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44786</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44786</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44786</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44786</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44786</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44786</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44786</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44786</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44786</v>
      </c>
      <c r="C161" s="78">
        <f>IF(WEEKDAY(B161)=1,7,WEEKDAY(B161)-1)</f>
        <v>5</v>
      </c>
      <c r="D161" s="79" t="str" cm="1">
        <f t="array" aca="1" ref="D161" ca="1">IF(LEN(B161)&gt;0,IF(OR(INDIRECT("DATEN!D"&amp;9+C161)=0,NOT(ISNA(MATCH(B161,DATEN!$D$18:$D$33,0)))),"X",IF(OR(B161=DATEN!$D$26-1,B161=DATEN!$D$27-2,B161=DATEN!$D$30-2),"V","")),"")</f>
        <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-0.32916666666666666</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2026-33</v>
      </c>
      <c r="Q161" s="94">
        <f>SUM(Q151:Q160)</f>
        <v>0</v>
      </c>
      <c r="R161" s="94"/>
      <c r="S161" s="94"/>
      <c r="T161" s="94"/>
      <c r="U161" s="125"/>
      <c r="V161" s="105">
        <f ca="1">IF(D161="x",DATEN!$N$88,DATEN!$N$87)</f>
        <v>0.125</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44787</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44787</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44787</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44787</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44787</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44787</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44787</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44787</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44787</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44787</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
      </c>
      <c r="B172" s="81">
        <f>B161+1</f>
        <v>44787</v>
      </c>
      <c r="C172" s="78">
        <f>IF(WEEKDAY(B172)=1,7,WEEKDAY(B172)-1)</f>
        <v>6</v>
      </c>
      <c r="D172" s="79" t="str" cm="1">
        <f t="array" aca="1" ref="D172" ca="1">IF(LEN(B172)&gt;0,IF(OR(INDIRECT("DATEN!D"&amp;9+C172)=0,NOT(ISNA(MATCH(B172,DATEN!$D$18:$D$33,0)))),"X",IF(OR(B172=DATEN!$D$26-1,B172=DATEN!$D$27-2,B172=DATEN!$D$30-2),"V","")),"")</f>
        <v>X</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2026-33</v>
      </c>
      <c r="Q172" s="94">
        <f>SUM(Q162:Q171)</f>
        <v>0</v>
      </c>
      <c r="R172" s="94"/>
      <c r="S172" s="94"/>
      <c r="T172" s="94"/>
      <c r="U172" s="125"/>
      <c r="V172" s="105">
        <f ca="1">IF(D172="x",DATEN!$N$88,DATEN!$N$87)</f>
        <v>0.16666666666666666</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44788</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44788</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44788</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44788</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44788</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44788</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44788</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44788</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44788</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44788</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
      </c>
      <c r="B183" s="81">
        <f>B172+1</f>
        <v>44788</v>
      </c>
      <c r="C183" s="78">
        <f>IF(WEEKDAY(B183)=1,7,WEEKDAY(B183)-1)</f>
        <v>7</v>
      </c>
      <c r="D183" s="79" t="str" cm="1">
        <f t="array" aca="1" ref="D183" ca="1">IF(LEN(B183)&gt;0,IF(OR(INDIRECT("DATEN!D"&amp;9+C183)=0,NOT(ISNA(MATCH(B183,DATEN!$D$18:$D$33,0)))),"X",IF(OR(B183=DATEN!$D$26-1,B183=DATEN!$D$27-2,B183=DATEN!$D$30-2),"V","")),"")</f>
        <v>X</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v>
      </c>
      <c r="L183" s="146" t="str">
        <f>IF(X183&gt;MaxWoZeit,"WoArbZeit&gt;48h!","")</f>
        <v/>
      </c>
      <c r="M183" s="93" t="str">
        <f>IF(V175&gt;V176,V175-V176,"")</f>
        <v/>
      </c>
      <c r="N183" s="93">
        <f>SUM(N173:N182)</f>
        <v>0</v>
      </c>
      <c r="O183" s="93">
        <f ca="1">IF(WEEKDAY(B183,2)=7,SUMIF('Auswertung-Wochen'!$Y$2:$Y$366,P183,'Auswertung-Wochen'!$V$2:$V$366)-SUMIF('Auswertung-Wochen'!$Y$2:$Y$366,P183,'Auswertung-Wochen'!$W$2:$W$366),"")</f>
        <v>-1.6458333333333335</v>
      </c>
      <c r="P183" s="93" t="str">
        <f>YEAR(B183)&amp;"-"&amp;TEXT(_xlfn.ISOWEEKNUM(B183),"00")</f>
        <v>2026-33</v>
      </c>
      <c r="Q183" s="94">
        <f>SUM(Q173:Q182)</f>
        <v>0</v>
      </c>
      <c r="R183" s="94"/>
      <c r="S183" s="94"/>
      <c r="T183" s="94"/>
      <c r="U183" s="125"/>
      <c r="V183" s="105">
        <f ca="1">IF(D183="x",DATEN!$N$88,DATEN!$N$87)</f>
        <v>0.16666666666666666</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44789</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44789</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44789</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44789</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44789</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44789</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44789</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44789</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44789</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44789</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44789</v>
      </c>
      <c r="C194" s="78">
        <f>IF(WEEKDAY(B194)=1,7,WEEKDAY(B194)-1)</f>
        <v>1</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-0.329166666666667</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2026-34</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44790</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44790</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44790</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44790</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44790</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44790</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44790</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44790</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44790</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44790</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
      </c>
      <c r="B205" s="81">
        <f>B194+1</f>
        <v>44790</v>
      </c>
      <c r="C205" s="78">
        <f>IF(WEEKDAY(B205)=1,7,WEEKDAY(B205)-1)</f>
        <v>2</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-0.32916666666666666</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2026-34</v>
      </c>
      <c r="Q205" s="94">
        <f>SUM(Q195:Q204)</f>
        <v>0</v>
      </c>
      <c r="R205" s="94"/>
      <c r="S205" s="94"/>
      <c r="T205" s="94"/>
      <c r="U205" s="125"/>
      <c r="V205" s="105">
        <f ca="1">IF(D205="x",DATEN!$N$88,DATEN!$N$87)</f>
        <v>0.125</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44791</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44791</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44791</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44791</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44791</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44791</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44791</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44791</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44791</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44791</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f>IF(LEN(B216)&gt;0,IF(WEEKDAY(B216)=4,TRUNC((B216-DATE(YEAR(B216+3-MOD(B216-2,7)),1,MOD(B216-2,7)-9))/7),IF(WEEKDAY(B216)=5,"KW","")),"")</f>
        <v>33</v>
      </c>
      <c r="B216" s="81">
        <f>B205+1</f>
        <v>44791</v>
      </c>
      <c r="C216" s="78">
        <f>IF(WEEKDAY(B216)=1,7,WEEKDAY(B216)-1)</f>
        <v>3</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-0.32916666666666666</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2026-34</v>
      </c>
      <c r="Q216" s="94">
        <f>SUM(Q206:Q215)</f>
        <v>0</v>
      </c>
      <c r="R216" s="94"/>
      <c r="S216" s="94"/>
      <c r="T216" s="94"/>
      <c r="U216" s="125"/>
      <c r="V216" s="105">
        <f ca="1">IF(D216="x",DATEN!$N$88,DATEN!$N$87)</f>
        <v>0.125</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44792</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44792</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44792</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44792</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44792</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44792</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44792</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44792</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44792</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44792</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KW</v>
      </c>
      <c r="B227" s="81">
        <f>B216+1</f>
        <v>44792</v>
      </c>
      <c r="C227" s="78">
        <f>IF(WEEKDAY(B227)=1,7,WEEKDAY(B227)-1)</f>
        <v>4</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-0.32916666666666666</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2026-34</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44793</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44793</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44793</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44793</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44793</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44793</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44793</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44793</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44793</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44793</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44793</v>
      </c>
      <c r="C238" s="78">
        <f>IF(WEEKDAY(B238)=1,7,WEEKDAY(B238)-1)</f>
        <v>5</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-0.32916666666666666</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2026-34</v>
      </c>
      <c r="Q238" s="94">
        <f>SUM(Q228:Q237)</f>
        <v>0</v>
      </c>
      <c r="R238" s="94"/>
      <c r="S238" s="94"/>
      <c r="T238" s="94"/>
      <c r="U238" s="125"/>
      <c r="V238" s="105">
        <f ca="1">IF(D238="x",DATEN!$N$88,DATEN!$N$87)</f>
        <v>0.125</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44794</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44794</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44794</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44794</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44794</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44794</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44794</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44794</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44794</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44794</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
      </c>
      <c r="B249" s="81">
        <f>B238+1</f>
        <v>44794</v>
      </c>
      <c r="C249" s="78">
        <f>IF(WEEKDAY(B249)=1,7,WEEKDAY(B249)-1)</f>
        <v>6</v>
      </c>
      <c r="D249" s="79" t="str" cm="1">
        <f t="array" aca="1" ref="D249" ca="1">IF(LEN(B249)&gt;0,IF(OR(INDIRECT("DATEN!D"&amp;9+C249)=0,NOT(ISNA(MATCH(B249,DATEN!$D$18:$D$33,0)))),"X",IF(OR(B249=DATEN!$D$26-1,B249=DATEN!$D$27-2,B249=DATEN!$D$30-2),"V","")),"")</f>
        <v>X</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2026-34</v>
      </c>
      <c r="Q249" s="94">
        <f>SUM(Q239:Q248)</f>
        <v>0</v>
      </c>
      <c r="R249" s="94"/>
      <c r="S249" s="94"/>
      <c r="T249" s="94"/>
      <c r="U249" s="125"/>
      <c r="V249" s="105">
        <f ca="1">IF(D249="x",DATEN!$N$88,DATEN!$N$87)</f>
        <v>0.16666666666666666</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44795</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44795</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44795</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44795</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44795</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44795</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44795</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44795</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44795</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44795</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
      </c>
      <c r="B260" s="81">
        <f>B249+1</f>
        <v>44795</v>
      </c>
      <c r="C260" s="78">
        <f>IF(WEEKDAY(B260)=1,7,WEEKDAY(B260)-1)</f>
        <v>7</v>
      </c>
      <c r="D260" s="79" t="str" cm="1">
        <f t="array" aca="1" ref="D260" ca="1">IF(LEN(B260)&gt;0,IF(OR(INDIRECT("DATEN!D"&amp;9+C260)=0,NOT(ISNA(MATCH(B260,DATEN!$D$18:$D$33,0)))),"X",IF(OR(B260=DATEN!$D$26-1,B260=DATEN!$D$27-2,B260=DATEN!$D$30-2),"V","")),"")</f>
        <v>X</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v>
      </c>
      <c r="L260" s="146" t="str">
        <f>IF(X260&gt;MaxWoZeit,"WoArbZeit&gt;48h!","")</f>
        <v/>
      </c>
      <c r="M260" s="93" t="str">
        <f>IF(V252&gt;V253,V252-V253,"")</f>
        <v/>
      </c>
      <c r="N260" s="93">
        <f>SUM(N250:N259)</f>
        <v>0</v>
      </c>
      <c r="O260" s="93">
        <f ca="1">IF(WEEKDAY(B260,2)=7,SUMIF('Auswertung-Wochen'!$Y$2:$Y$366,P260,'Auswertung-Wochen'!$V$2:$V$366)-SUMIF('Auswertung-Wochen'!$Y$2:$Y$366,P260,'Auswertung-Wochen'!$W$2:$W$366),"")</f>
        <v>-1.6458333333333335</v>
      </c>
      <c r="P260" s="93" t="str">
        <f>YEAR(B260)&amp;"-"&amp;TEXT(_xlfn.ISOWEEKNUM(B260),"00")</f>
        <v>2026-34</v>
      </c>
      <c r="Q260" s="94">
        <f>SUM(Q250:Q259)</f>
        <v>0</v>
      </c>
      <c r="R260" s="94"/>
      <c r="S260" s="94"/>
      <c r="T260" s="94"/>
      <c r="U260" s="125"/>
      <c r="V260" s="105">
        <f ca="1">IF(D260="x",DATEN!$N$88,DATEN!$N$87)</f>
        <v>0.16666666666666666</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44796</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44796</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44796</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44796</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44796</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44796</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44796</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44796</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44796</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44796</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44796</v>
      </c>
      <c r="C271" s="78">
        <f>IF(WEEKDAY(B271)=1,7,WEEKDAY(B271)-1)</f>
        <v>1</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-0.329166666666667</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2026-35</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44797</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44797</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44797</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44797</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44797</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44797</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44797</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44797</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44797</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44797</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
      </c>
      <c r="B282" s="81">
        <f>B271+1</f>
        <v>44797</v>
      </c>
      <c r="C282" s="78">
        <f>IF(WEEKDAY(B282)=1,7,WEEKDAY(B282)-1)</f>
        <v>2</v>
      </c>
      <c r="D282" s="79" t="str" cm="1">
        <f t="array" aca="1" ref="D282" ca="1">IF(LEN(B282)&gt;0,IF(OR(INDIRECT("DATEN!D"&amp;9+C282)=0,NOT(ISNA(MATCH(B282,DATEN!$D$18:$D$33,0)))),"X",IF(OR(B282=DATEN!$D$26-1,B282=DATEN!$D$27-2,B282=DATEN!$D$30-2),"V","")),"")</f>
        <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-0.32916666666666666</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2026-35</v>
      </c>
      <c r="Q282" s="94">
        <f>SUM(Q272:Q281)</f>
        <v>0</v>
      </c>
      <c r="R282" s="94"/>
      <c r="S282" s="94"/>
      <c r="T282" s="94"/>
      <c r="U282" s="125"/>
      <c r="V282" s="105">
        <f ca="1">IF(D282="x",DATEN!$N$88,DATEN!$N$87)</f>
        <v>0.125</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44798</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44798</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44798</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44798</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44798</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44798</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44798</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44798</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44798</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44798</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f>IF(LEN(B293)&gt;0,IF(WEEKDAY(B293)=4,TRUNC((B293-DATE(YEAR(B293+3-MOD(B293-2,7)),1,MOD(B293-2,7)-9))/7),IF(WEEKDAY(B293)=5,"KW","")),"")</f>
        <v>34</v>
      </c>
      <c r="B293" s="81">
        <f>B282+1</f>
        <v>44798</v>
      </c>
      <c r="C293" s="78">
        <f>IF(WEEKDAY(B293)=1,7,WEEKDAY(B293)-1)</f>
        <v>3</v>
      </c>
      <c r="D293" s="79" t="str" cm="1">
        <f t="array" aca="1" ref="D293" ca="1">IF(LEN(B293)&gt;0,IF(OR(INDIRECT("DATEN!D"&amp;9+C293)=0,NOT(ISNA(MATCH(B293,DATEN!$D$18:$D$33,0)))),"X",IF(OR(B293=DATEN!$D$26-1,B293=DATEN!$D$27-2,B293=DATEN!$D$30-2),"V","")),"")</f>
        <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-0.32916666666666666</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2026-35</v>
      </c>
      <c r="Q293" s="94">
        <f>SUM(Q283:Q292)</f>
        <v>0</v>
      </c>
      <c r="R293" s="94"/>
      <c r="S293" s="94"/>
      <c r="T293" s="94"/>
      <c r="U293" s="125"/>
      <c r="V293" s="105">
        <f ca="1">IF(D293="x",DATEN!$N$88,DATEN!$N$87)</f>
        <v>0.125</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44799</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44799</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44799</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44799</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44799</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44799</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44799</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44799</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44799</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44799</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KW</v>
      </c>
      <c r="B304" s="81">
        <f>B293+1</f>
        <v>44799</v>
      </c>
      <c r="C304" s="78">
        <f>IF(WEEKDAY(B304)=1,7,WEEKDAY(B304)-1)</f>
        <v>4</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-0.32916666666666666</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2026-35</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44800</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44800</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44800</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44800</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44800</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44800</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44800</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44800</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44800</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44800</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44800</v>
      </c>
      <c r="C315" s="78">
        <f>IF(WEEKDAY(B315)=1,7,WEEKDAY(B315)-1)</f>
        <v>5</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-0.32916666666666666</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2026-35</v>
      </c>
      <c r="Q315" s="94">
        <f>SUM(Q305:Q314)</f>
        <v>0</v>
      </c>
      <c r="R315" s="94"/>
      <c r="S315" s="94"/>
      <c r="T315" s="94"/>
      <c r="U315" s="125"/>
      <c r="V315" s="105">
        <f ca="1">IF(D315="x",DATEN!$N$88,DATEN!$N$87)</f>
        <v>0.125</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44801</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44801</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44801</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44801</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44801</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44801</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44801</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44801</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44801</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44801</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
      </c>
      <c r="B326" s="81">
        <f>IF(LEN(B315)&gt;0,IF(DAY(B315+1)=29,B315+1,""),"")</f>
        <v>44801</v>
      </c>
      <c r="C326" s="78">
        <f>IF(WEEKDAY(B326)=1,7,WEEKDAY(B326)-1)</f>
        <v>6</v>
      </c>
      <c r="D326" s="79" t="str" cm="1">
        <f t="array" aca="1" ref="D326" ca="1">IF(LEN(B326)&gt;0,IF(OR(INDIRECT("DATEN!D"&amp;9+C326)=0,NOT(ISNA(MATCH(B326,DATEN!$D$18:$D$33,0)))),"X",IF(OR(B326=DATEN!$D$26-1,B326=DATEN!$D$27-2,B326=DATEN!$D$30-2),"V","")),"")</f>
        <v>X</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2026-35</v>
      </c>
      <c r="Q326" s="94">
        <f>SUM(Q316:Q325)</f>
        <v>0</v>
      </c>
      <c r="R326" s="94"/>
      <c r="S326" s="94"/>
      <c r="T326" s="94"/>
      <c r="U326" s="125"/>
      <c r="V326" s="105">
        <f ca="1">IF(D326="x",DATEN!$N$88,DATEN!$N$87)</f>
        <v>0.16666666666666666</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44802</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44802</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44802</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44802</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44802</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44802</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44802</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44802</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44802</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44802</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
      </c>
      <c r="B337" s="81">
        <f>IF(LEN(B326)&gt;0,IF(DAY(B326+1)=30,B326+1,""),"")</f>
        <v>44802</v>
      </c>
      <c r="C337" s="78">
        <f>IF(WEEKDAY(B337)=1,7,WEEKDAY(B337)-1)</f>
        <v>7</v>
      </c>
      <c r="D337" s="79" t="str" cm="1">
        <f t="array" aca="1" ref="D337" ca="1">IF(LEN(B337)&gt;0,IF(OR(INDIRECT("DATEN!D"&amp;9+C337)=0,NOT(ISNA(MATCH(B337,DATEN!$D$18:$D$33,0)))),"X",IF(OR(B337=DATEN!$D$26-1,B337=DATEN!$D$27-2,B337=DATEN!$D$30-2),"V","")),"")</f>
        <v>X</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v>
      </c>
      <c r="L337" s="146" t="str">
        <f>IF(X337&gt;MaxWoZeit,"WoArbZeit&gt;48h!","")</f>
        <v/>
      </c>
      <c r="M337" s="93" t="str">
        <f>IF(V329&gt;V330,V329-V330,"")</f>
        <v/>
      </c>
      <c r="N337" s="93">
        <f>SUM(N327:N336)</f>
        <v>0</v>
      </c>
      <c r="O337" s="93">
        <f ca="1">IF(WEEKDAY(B337,2)=7,SUMIF('Auswertung-Wochen'!$Y$2:$Y$366,P337,'Auswertung-Wochen'!$V$2:$V$366)-SUMIF('Auswertung-Wochen'!$Y$2:$Y$366,P337,'Auswertung-Wochen'!$W$2:$W$366),"")</f>
        <v>-1.6458333333333335</v>
      </c>
      <c r="P337" s="93" t="str">
        <f>YEAR(B337)&amp;"-"&amp;TEXT(_xlfn.ISOWEEKNUM(B337),"00")</f>
        <v>2026-35</v>
      </c>
      <c r="Q337" s="94">
        <f>SUM(Q327:Q336)</f>
        <v>0</v>
      </c>
      <c r="R337" s="94"/>
      <c r="S337" s="94"/>
      <c r="T337" s="94"/>
      <c r="U337" s="125"/>
      <c r="V337" s="105">
        <f ca="1">IF(D337="x",DATEN!$N$88,DATEN!$N$87)</f>
        <v>0.16666666666666666</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f t="shared" ref="B338:B347" si="163">IF(LEN(B327)&gt;0,IF(DAY(B327+1)=31,B327+1,""),"")</f>
        <v>44803</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f t="shared" si="163"/>
        <v>44803</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f t="shared" si="163"/>
        <v>44803</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f t="shared" si="163"/>
        <v>44803</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f t="shared" si="163"/>
        <v>44803</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f t="shared" si="163"/>
        <v>44803</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f t="shared" si="163"/>
        <v>44803</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f t="shared" si="163"/>
        <v>44803</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f t="shared" si="163"/>
        <v>44803</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f t="shared" si="163"/>
        <v>44803</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f>IF(LEN(B337)&gt;0,IF(DAY(B337+1)=31,B337+1,""),"")</f>
        <v>44803</v>
      </c>
      <c r="C348" s="78">
        <f>IF(WEEKDAY(B348)=1,7,WEEKDAY(B348)-1)</f>
        <v>1</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cm="1">
        <f t="array" aca="1" ref="K348" ca="1">IF(LEN(B348)&gt;0,IF(AND(D348&lt;&gt;"X",I348&lt;&gt;"U",I348&lt;&gt;"u",I348&lt;&gt;"K",I348&lt;&gt;"k",OR(I348="F",I348="f",H348&lt;&gt;0,DATEN!$H$8=1),J348&lt;&gt;"f",J348&lt;&gt;"F"),IF(D348="V",H348-INDIRECT("DATEN!D"&amp;9+C348)/2,H348-INDIRECT("DATEN!D"&amp;9+C348)),H348),"")</f>
        <v>-0.329166666666667</v>
      </c>
      <c r="L348" s="146" t="str">
        <f>IF(X348&gt;MaxWoZeit,"WoArbZeit&gt;48h!","")</f>
        <v/>
      </c>
      <c r="M348" s="93" t="str">
        <f>IF(V340&gt;V341,V340-V341,"")</f>
        <v/>
      </c>
      <c r="N348" s="93">
        <f>SUM(N338:N347)</f>
        <v>0</v>
      </c>
      <c r="O348" s="93" t="str">
        <f>IF(WEEKDAY(B348,2)=7,SUMIF('Auswertung-Wochen'!$Y$2:$Y$366,P348,'Auswertung-Wochen'!$V$2:$V$366)-SUMIF('Auswertung-Wochen'!$Y$2:$Y$366,P348,'Auswertung-Wochen'!$W$2:$W$366),"")</f>
        <v/>
      </c>
      <c r="P348" s="93" t="str">
        <f>YEAR(B348)&amp;"-"&amp;TEXT(_xlfn.ISOWEEKNUM(B348),"00")</f>
        <v>2026-36</v>
      </c>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Aug: </v>
      </c>
      <c r="F350" s="24" cm="1">
        <f t="array" aca="1" ref="F350" ca="1">IF(B4="",SUMPRODUCT(($I$8:$I$348="U")*($D$8:$D$348&lt;&gt;"X")*1),0)</f>
        <v>0</v>
      </c>
      <c r="G350" s="309" t="str">
        <f>CONCATENATE("Saldo ",TEXT(B18,"MMMM"),":")</f>
        <v>Saldo August:</v>
      </c>
      <c r="H350" s="310"/>
      <c r="I350" s="311"/>
      <c r="J350" s="164"/>
      <c r="K350" s="29">
        <f ca="1">IF(B4="",SUM(K8:K348),0)</f>
        <v>-6.9125000000000005</v>
      </c>
    </row>
    <row r="351" spans="1:27" ht="18" customHeight="1" x14ac:dyDescent="0.25">
      <c r="A351" s="171"/>
      <c r="B351" s="63"/>
      <c r="C351" s="60"/>
      <c r="D351" s="11"/>
      <c r="E351" s="169" t="s">
        <v>120</v>
      </c>
      <c r="F351" s="25" cm="1">
        <f t="array" aca="1" ref="F351" ca="1">INDIRECT(TEXT(DATE(DATEN!G3,MONTH(B18)-1,1),"MMMM")&amp;"!f351")-F350</f>
        <v>30</v>
      </c>
      <c r="G351" s="58"/>
      <c r="H351" s="137"/>
      <c r="I351" s="138" t="str">
        <f>CONCATENATE("Gekappt ",TEXT(B18,"MMM"),":")</f>
        <v>Gekappt Aug:</v>
      </c>
      <c r="J351" s="138"/>
      <c r="K351" s="104">
        <f>SUM(M8:M348)</f>
        <v>0</v>
      </c>
    </row>
    <row r="352" spans="1:27" ht="18" customHeight="1" x14ac:dyDescent="0.25">
      <c r="A352" s="62"/>
      <c r="B352" s="58"/>
      <c r="C352" s="58"/>
      <c r="E352" s="170" t="str">
        <f>CONCATENATE("Krankt.",IF(MONTH($B$18)&gt;8,". ","age "),TEXT($B$18,"MMMM"),": ")</f>
        <v xml:space="preserve">Krankt.age August: </v>
      </c>
      <c r="F352" s="24" cm="1">
        <f t="array" aca="1" ref="F352" ca="1">IF(B4="",SUMPRODUCT(($I$8:$I$348="K")*($D$8:$D$348&lt;&gt;"X")*1),0)</f>
        <v>0</v>
      </c>
      <c r="G352" s="312" t="s">
        <v>99</v>
      </c>
      <c r="H352" s="313"/>
      <c r="I352" s="314"/>
      <c r="J352" s="165"/>
      <c r="K352" s="139" cm="1">
        <f t="array" aca="1" ref="K352" ca="1">INDIRECT(TEXT(DATE(DATEN!G3,MONTH(B18)-1,1),"MMMM")&amp;"!k353")</f>
        <v>-67.314583333333346</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-74.22708333333334</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cwU9Dt+ej2RK14Vkp6zHbPH6iemqwiOI7cRJkYH8j8XU+gYO2RRGJDH4yZA4QFxA77QtyDVo+zJF6p6itVo1IQ==" saltValue="VPpSVy/+lqYu9nMQHa90NQ=="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B2:I2"/>
    <mergeCell ref="B3:I3"/>
    <mergeCell ref="B6:B7"/>
    <mergeCell ref="C6:C7"/>
    <mergeCell ref="I6:I7"/>
    <mergeCell ref="D6:D7"/>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1292" priority="1122" stopIfTrue="1">
      <formula>$D5="X"</formula>
    </cfRule>
  </conditionalFormatting>
  <conditionalFormatting sqref="F5">
    <cfRule type="expression" dxfId="1291" priority="1123" stopIfTrue="1">
      <formula>AND(NOT(ISBLANK(#REF!)),ISBLANK(F5))</formula>
    </cfRule>
    <cfRule type="expression" dxfId="1290" priority="1124" stopIfTrue="1">
      <formula>AND(LEN(F5)&gt;0,OR($F5&lt;=#REF!,F5&gt;=1,$F5-#REF!&lt;0.0208333))</formula>
    </cfRule>
  </conditionalFormatting>
  <conditionalFormatting sqref="L8:M17">
    <cfRule type="expression" dxfId="1289" priority="1096" stopIfTrue="1">
      <formula>$D8="X"</formula>
    </cfRule>
  </conditionalFormatting>
  <conditionalFormatting sqref="G18">
    <cfRule type="expression" dxfId="1288" priority="1098" stopIfTrue="1">
      <formula>$D18="X"</formula>
    </cfRule>
  </conditionalFormatting>
  <conditionalFormatting sqref="E18">
    <cfRule type="expression" dxfId="1287" priority="1099" stopIfTrue="1">
      <formula>$D18="X"</formula>
    </cfRule>
  </conditionalFormatting>
  <conditionalFormatting sqref="M18:N18 P18">
    <cfRule type="expression" dxfId="1286" priority="1095" stopIfTrue="1">
      <formula>$D18="X"</formula>
    </cfRule>
  </conditionalFormatting>
  <conditionalFormatting sqref="G8:G17">
    <cfRule type="expression" dxfId="1285" priority="1092" stopIfTrue="1">
      <formula>$D8="X"</formula>
    </cfRule>
  </conditionalFormatting>
  <conditionalFormatting sqref="E29">
    <cfRule type="expression" dxfId="1284" priority="1083" stopIfTrue="1">
      <formula>$D29="X"</formula>
    </cfRule>
  </conditionalFormatting>
  <conditionalFormatting sqref="B29">
    <cfRule type="expression" dxfId="1283" priority="1087" stopIfTrue="1">
      <formula>$D29="X"</formula>
    </cfRule>
  </conditionalFormatting>
  <conditionalFormatting sqref="G29">
    <cfRule type="expression" dxfId="1282" priority="1085" stopIfTrue="1">
      <formula>$D29="X"</formula>
    </cfRule>
  </conditionalFormatting>
  <conditionalFormatting sqref="M29:N29">
    <cfRule type="expression" dxfId="1281" priority="1082" stopIfTrue="1">
      <formula>$D29="X"</formula>
    </cfRule>
  </conditionalFormatting>
  <conditionalFormatting sqref="L19:M28">
    <cfRule type="expression" dxfId="1280" priority="1077" stopIfTrue="1">
      <formula>$D19="X"</formula>
    </cfRule>
  </conditionalFormatting>
  <conditionalFormatting sqref="G19:G28">
    <cfRule type="expression" dxfId="1279" priority="1074" stopIfTrue="1">
      <formula>$D19="X"</formula>
    </cfRule>
  </conditionalFormatting>
  <conditionalFormatting sqref="B84">
    <cfRule type="expression" dxfId="1278" priority="976" stopIfTrue="1">
      <formula>$D84="X"</formula>
    </cfRule>
  </conditionalFormatting>
  <conditionalFormatting sqref="C29">
    <cfRule type="expression" dxfId="1277" priority="1069" stopIfTrue="1">
      <formula>$D29="X"</formula>
    </cfRule>
  </conditionalFormatting>
  <conditionalFormatting sqref="B40">
    <cfRule type="expression" dxfId="1276" priority="1068" stopIfTrue="1">
      <formula>$D40="X"</formula>
    </cfRule>
  </conditionalFormatting>
  <conditionalFormatting sqref="G40">
    <cfRule type="expression" dxfId="1275" priority="1066" stopIfTrue="1">
      <formula>$D40="X"</formula>
    </cfRule>
  </conditionalFormatting>
  <conditionalFormatting sqref="E40">
    <cfRule type="expression" dxfId="1274" priority="1064" stopIfTrue="1">
      <formula>$D40="X"</formula>
    </cfRule>
  </conditionalFormatting>
  <conditionalFormatting sqref="M40:N40">
    <cfRule type="expression" dxfId="1273" priority="1063" stopIfTrue="1">
      <formula>$D40="X"</formula>
    </cfRule>
  </conditionalFormatting>
  <conditionalFormatting sqref="L30:M39">
    <cfRule type="expression" dxfId="1272" priority="1058" stopIfTrue="1">
      <formula>$D30="X"</formula>
    </cfRule>
  </conditionalFormatting>
  <conditionalFormatting sqref="G30:G39">
    <cfRule type="expression" dxfId="1271" priority="1055" stopIfTrue="1">
      <formula>$D30="X"</formula>
    </cfRule>
  </conditionalFormatting>
  <conditionalFormatting sqref="C40">
    <cfRule type="expression" dxfId="1270" priority="1049" stopIfTrue="1">
      <formula>$D40="X"</formula>
    </cfRule>
  </conditionalFormatting>
  <conditionalFormatting sqref="L41:M50">
    <cfRule type="expression" dxfId="1269" priority="1044" stopIfTrue="1">
      <formula>$D41="X"</formula>
    </cfRule>
  </conditionalFormatting>
  <conditionalFormatting sqref="G41:G50">
    <cfRule type="expression" dxfId="1268" priority="1041" stopIfTrue="1">
      <formula>$D41="X"</formula>
    </cfRule>
  </conditionalFormatting>
  <conditionalFormatting sqref="B51">
    <cfRule type="expression" dxfId="1267" priority="1036" stopIfTrue="1">
      <formula>$D51="X"</formula>
    </cfRule>
  </conditionalFormatting>
  <conditionalFormatting sqref="G51">
    <cfRule type="expression" dxfId="1266" priority="1034" stopIfTrue="1">
      <formula>$D51="X"</formula>
    </cfRule>
  </conditionalFormatting>
  <conditionalFormatting sqref="E51">
    <cfRule type="expression" dxfId="1265" priority="1032" stopIfTrue="1">
      <formula>$D51="X"</formula>
    </cfRule>
  </conditionalFormatting>
  <conditionalFormatting sqref="M51:N51">
    <cfRule type="expression" dxfId="1264" priority="1031" stopIfTrue="1">
      <formula>$D51="X"</formula>
    </cfRule>
  </conditionalFormatting>
  <conditionalFormatting sqref="C51">
    <cfRule type="expression" dxfId="1263" priority="1029" stopIfTrue="1">
      <formula>$D51="X"</formula>
    </cfRule>
  </conditionalFormatting>
  <conditionalFormatting sqref="L52:M61">
    <cfRule type="expression" dxfId="1262" priority="1024" stopIfTrue="1">
      <formula>$D52="X"</formula>
    </cfRule>
  </conditionalFormatting>
  <conditionalFormatting sqref="G52:G61">
    <cfRule type="expression" dxfId="1261" priority="1021" stopIfTrue="1">
      <formula>$D52="X"</formula>
    </cfRule>
  </conditionalFormatting>
  <conditionalFormatting sqref="B62">
    <cfRule type="expression" dxfId="1260" priority="1016" stopIfTrue="1">
      <formula>$D62="X"</formula>
    </cfRule>
  </conditionalFormatting>
  <conditionalFormatting sqref="G62">
    <cfRule type="expression" dxfId="1259" priority="1014" stopIfTrue="1">
      <formula>$D62="X"</formula>
    </cfRule>
  </conditionalFormatting>
  <conditionalFormatting sqref="E62">
    <cfRule type="expression" dxfId="1258" priority="1012" stopIfTrue="1">
      <formula>$D62="X"</formula>
    </cfRule>
  </conditionalFormatting>
  <conditionalFormatting sqref="M62:N62">
    <cfRule type="expression" dxfId="1257" priority="1011" stopIfTrue="1">
      <formula>$D62="X"</formula>
    </cfRule>
  </conditionalFormatting>
  <conditionalFormatting sqref="C62">
    <cfRule type="expression" dxfId="1256" priority="1009" stopIfTrue="1">
      <formula>$D62="X"</formula>
    </cfRule>
  </conditionalFormatting>
  <conditionalFormatting sqref="L63:M72">
    <cfRule type="expression" dxfId="1255" priority="1004" stopIfTrue="1">
      <formula>$D63="X"</formula>
    </cfRule>
  </conditionalFormatting>
  <conditionalFormatting sqref="G63:G72">
    <cfRule type="expression" dxfId="1254" priority="1001" stopIfTrue="1">
      <formula>$D63="X"</formula>
    </cfRule>
  </conditionalFormatting>
  <conditionalFormatting sqref="C106">
    <cfRule type="expression" dxfId="1253" priority="915" stopIfTrue="1">
      <formula>$D106="X"</formula>
    </cfRule>
  </conditionalFormatting>
  <conditionalFormatting sqref="B73">
    <cfRule type="expression" dxfId="1252" priority="996" stopIfTrue="1">
      <formula>$D73="X"</formula>
    </cfRule>
  </conditionalFormatting>
  <conditionalFormatting sqref="G73">
    <cfRule type="expression" dxfId="1251" priority="994" stopIfTrue="1">
      <formula>$D73="X"</formula>
    </cfRule>
  </conditionalFormatting>
  <conditionalFormatting sqref="E73">
    <cfRule type="expression" dxfId="1250" priority="992" stopIfTrue="1">
      <formula>$D73="X"</formula>
    </cfRule>
  </conditionalFormatting>
  <conditionalFormatting sqref="M73:N73">
    <cfRule type="expression" dxfId="1249" priority="991" stopIfTrue="1">
      <formula>$D73="X"</formula>
    </cfRule>
  </conditionalFormatting>
  <conditionalFormatting sqref="C73">
    <cfRule type="expression" dxfId="1248" priority="989" stopIfTrue="1">
      <formula>$D73="X"</formula>
    </cfRule>
  </conditionalFormatting>
  <conditionalFormatting sqref="L74:M83">
    <cfRule type="expression" dxfId="1247" priority="984" stopIfTrue="1">
      <formula>$D74="X"</formula>
    </cfRule>
  </conditionalFormatting>
  <conditionalFormatting sqref="G74:G83">
    <cfRule type="expression" dxfId="1246" priority="981" stopIfTrue="1">
      <formula>$D74="X"</formula>
    </cfRule>
  </conditionalFormatting>
  <conditionalFormatting sqref="E117">
    <cfRule type="expression" dxfId="1245" priority="898" stopIfTrue="1">
      <formula>$D117="X"</formula>
    </cfRule>
  </conditionalFormatting>
  <conditionalFormatting sqref="M117:N117">
    <cfRule type="expression" dxfId="1244" priority="897" stopIfTrue="1">
      <formula>$D117="X"</formula>
    </cfRule>
  </conditionalFormatting>
  <conditionalFormatting sqref="G84">
    <cfRule type="expression" dxfId="1243" priority="974" stopIfTrue="1">
      <formula>$D84="X"</formula>
    </cfRule>
  </conditionalFormatting>
  <conditionalFormatting sqref="E84">
    <cfRule type="expression" dxfId="1242" priority="972" stopIfTrue="1">
      <formula>$D84="X"</formula>
    </cfRule>
  </conditionalFormatting>
  <conditionalFormatting sqref="M84:N84">
    <cfRule type="expression" dxfId="1241" priority="971" stopIfTrue="1">
      <formula>$D84="X"</formula>
    </cfRule>
  </conditionalFormatting>
  <conditionalFormatting sqref="C84">
    <cfRule type="expression" dxfId="1240" priority="969" stopIfTrue="1">
      <formula>$D84="X"</formula>
    </cfRule>
  </conditionalFormatting>
  <conditionalFormatting sqref="L85:M94">
    <cfRule type="expression" dxfId="1239" priority="950" stopIfTrue="1">
      <formula>$D85="X"</formula>
    </cfRule>
  </conditionalFormatting>
  <conditionalFormatting sqref="G85:G94">
    <cfRule type="expression" dxfId="1238" priority="947" stopIfTrue="1">
      <formula>$D85="X"</formula>
    </cfRule>
  </conditionalFormatting>
  <conditionalFormatting sqref="G129:G138">
    <cfRule type="expression" dxfId="1237" priority="867" stopIfTrue="1">
      <formula>$D129="X"</formula>
    </cfRule>
  </conditionalFormatting>
  <conditionalFormatting sqref="B95">
    <cfRule type="expression" dxfId="1236" priority="942" stopIfTrue="1">
      <formula>$D95="X"</formula>
    </cfRule>
  </conditionalFormatting>
  <conditionalFormatting sqref="G95">
    <cfRule type="expression" dxfId="1235" priority="940" stopIfTrue="1">
      <formula>$D95="X"</formula>
    </cfRule>
  </conditionalFormatting>
  <conditionalFormatting sqref="E95">
    <cfRule type="expression" dxfId="1234" priority="938" stopIfTrue="1">
      <formula>$D95="X"</formula>
    </cfRule>
  </conditionalFormatting>
  <conditionalFormatting sqref="M95:N95">
    <cfRule type="expression" dxfId="1233" priority="937" stopIfTrue="1">
      <formula>$D95="X"</formula>
    </cfRule>
  </conditionalFormatting>
  <conditionalFormatting sqref="C95">
    <cfRule type="expression" dxfId="1232" priority="935" stopIfTrue="1">
      <formula>$D95="X"</formula>
    </cfRule>
  </conditionalFormatting>
  <conditionalFormatting sqref="L96:M105">
    <cfRule type="expression" dxfId="1231" priority="930" stopIfTrue="1">
      <formula>$D96="X"</formula>
    </cfRule>
  </conditionalFormatting>
  <conditionalFormatting sqref="G96:G105">
    <cfRule type="expression" dxfId="1230" priority="927" stopIfTrue="1">
      <formula>$D96="X"</formula>
    </cfRule>
  </conditionalFormatting>
  <conditionalFormatting sqref="L140:M149">
    <cfRule type="expression" dxfId="1229" priority="850" stopIfTrue="1">
      <formula>$D140="X"</formula>
    </cfRule>
  </conditionalFormatting>
  <conditionalFormatting sqref="B106">
    <cfRule type="expression" dxfId="1228" priority="922" stopIfTrue="1">
      <formula>$D106="X"</formula>
    </cfRule>
  </conditionalFormatting>
  <conditionalFormatting sqref="G106">
    <cfRule type="expression" dxfId="1227" priority="920" stopIfTrue="1">
      <formula>$D106="X"</formula>
    </cfRule>
  </conditionalFormatting>
  <conditionalFormatting sqref="E106">
    <cfRule type="expression" dxfId="1226" priority="918" stopIfTrue="1">
      <formula>$D106="X"</formula>
    </cfRule>
  </conditionalFormatting>
  <conditionalFormatting sqref="M106:N106">
    <cfRule type="expression" dxfId="1225" priority="917" stopIfTrue="1">
      <formula>$D106="X"</formula>
    </cfRule>
  </conditionalFormatting>
  <conditionalFormatting sqref="L107:M116">
    <cfRule type="expression" dxfId="1224" priority="910" stopIfTrue="1">
      <formula>$D107="X"</formula>
    </cfRule>
  </conditionalFormatting>
  <conditionalFormatting sqref="G107:G116">
    <cfRule type="expression" dxfId="1223" priority="907" stopIfTrue="1">
      <formula>$D107="X"</formula>
    </cfRule>
  </conditionalFormatting>
  <conditionalFormatting sqref="B117">
    <cfRule type="expression" dxfId="1222" priority="902" stopIfTrue="1">
      <formula>$D117="X"</formula>
    </cfRule>
  </conditionalFormatting>
  <conditionalFormatting sqref="G117">
    <cfRule type="expression" dxfId="1221" priority="900" stopIfTrue="1">
      <formula>$D117="X"</formula>
    </cfRule>
  </conditionalFormatting>
  <conditionalFormatting sqref="C117">
    <cfRule type="expression" dxfId="1220" priority="895" stopIfTrue="1">
      <formula>$D117="X"</formula>
    </cfRule>
  </conditionalFormatting>
  <conditionalFormatting sqref="L118:M127">
    <cfRule type="expression" dxfId="1219" priority="890" stopIfTrue="1">
      <formula>$D118="X"</formula>
    </cfRule>
  </conditionalFormatting>
  <conditionalFormatting sqref="G118:G127">
    <cfRule type="expression" dxfId="1218" priority="887" stopIfTrue="1">
      <formula>$D118="X"</formula>
    </cfRule>
  </conditionalFormatting>
  <conditionalFormatting sqref="C161">
    <cfRule type="expression" dxfId="1217" priority="815" stopIfTrue="1">
      <formula>$D161="X"</formula>
    </cfRule>
  </conditionalFormatting>
  <conditionalFormatting sqref="B128">
    <cfRule type="expression" dxfId="1216" priority="882" stopIfTrue="1">
      <formula>$D128="X"</formula>
    </cfRule>
  </conditionalFormatting>
  <conditionalFormatting sqref="G128">
    <cfRule type="expression" dxfId="1215" priority="880" stopIfTrue="1">
      <formula>$D128="X"</formula>
    </cfRule>
  </conditionalFormatting>
  <conditionalFormatting sqref="E128">
    <cfRule type="expression" dxfId="1214" priority="878" stopIfTrue="1">
      <formula>$D128="X"</formula>
    </cfRule>
  </conditionalFormatting>
  <conditionalFormatting sqref="M128:N128">
    <cfRule type="expression" dxfId="1213" priority="877" stopIfTrue="1">
      <formula>$D128="X"</formula>
    </cfRule>
  </conditionalFormatting>
  <conditionalFormatting sqref="C128">
    <cfRule type="expression" dxfId="1212" priority="875" stopIfTrue="1">
      <formula>$D128="X"</formula>
    </cfRule>
  </conditionalFormatting>
  <conditionalFormatting sqref="L129:M138">
    <cfRule type="expression" dxfId="1211" priority="870" stopIfTrue="1">
      <formula>$D129="X"</formula>
    </cfRule>
  </conditionalFormatting>
  <conditionalFormatting sqref="E172">
    <cfRule type="expression" dxfId="1210" priority="798" stopIfTrue="1">
      <formula>$D172="X"</formula>
    </cfRule>
  </conditionalFormatting>
  <conditionalFormatting sqref="B139">
    <cfRule type="expression" dxfId="1209" priority="862" stopIfTrue="1">
      <formula>$D139="X"</formula>
    </cfRule>
  </conditionalFormatting>
  <conditionalFormatting sqref="G139">
    <cfRule type="expression" dxfId="1208" priority="860" stopIfTrue="1">
      <formula>$D139="X"</formula>
    </cfRule>
  </conditionalFormatting>
  <conditionalFormatting sqref="E139">
    <cfRule type="expression" dxfId="1207" priority="858" stopIfTrue="1">
      <formula>$D139="X"</formula>
    </cfRule>
  </conditionalFormatting>
  <conditionalFormatting sqref="M139:N139">
    <cfRule type="expression" dxfId="1206" priority="857" stopIfTrue="1">
      <formula>$D139="X"</formula>
    </cfRule>
  </conditionalFormatting>
  <conditionalFormatting sqref="C139">
    <cfRule type="expression" dxfId="1205" priority="855" stopIfTrue="1">
      <formula>$D139="X"</formula>
    </cfRule>
  </conditionalFormatting>
  <conditionalFormatting sqref="G140:G149">
    <cfRule type="expression" dxfId="1204" priority="847" stopIfTrue="1">
      <formula>$D140="X"</formula>
    </cfRule>
  </conditionalFormatting>
  <conditionalFormatting sqref="B183">
    <cfRule type="expression" dxfId="1203" priority="782" stopIfTrue="1">
      <formula>$D183="X"</formula>
    </cfRule>
  </conditionalFormatting>
  <conditionalFormatting sqref="B150">
    <cfRule type="expression" dxfId="1202" priority="842" stopIfTrue="1">
      <formula>$D150="X"</formula>
    </cfRule>
  </conditionalFormatting>
  <conditionalFormatting sqref="G150">
    <cfRule type="expression" dxfId="1201" priority="840" stopIfTrue="1">
      <formula>$D150="X"</formula>
    </cfRule>
  </conditionalFormatting>
  <conditionalFormatting sqref="E150">
    <cfRule type="expression" dxfId="1200" priority="838" stopIfTrue="1">
      <formula>$D150="X"</formula>
    </cfRule>
  </conditionalFormatting>
  <conditionalFormatting sqref="M150:N150">
    <cfRule type="expression" dxfId="1199" priority="837" stopIfTrue="1">
      <formula>$D150="X"</formula>
    </cfRule>
  </conditionalFormatting>
  <conditionalFormatting sqref="C150">
    <cfRule type="expression" dxfId="1198" priority="835" stopIfTrue="1">
      <formula>$D150="X"</formula>
    </cfRule>
  </conditionalFormatting>
  <conditionalFormatting sqref="L151:M160">
    <cfRule type="expression" dxfId="1197" priority="830" stopIfTrue="1">
      <formula>$D151="X"</formula>
    </cfRule>
  </conditionalFormatting>
  <conditionalFormatting sqref="G151:G160">
    <cfRule type="expression" dxfId="1196" priority="827" stopIfTrue="1">
      <formula>$D151="X"</formula>
    </cfRule>
  </conditionalFormatting>
  <conditionalFormatting sqref="B161">
    <cfRule type="expression" dxfId="1195" priority="822" stopIfTrue="1">
      <formula>$D161="X"</formula>
    </cfRule>
  </conditionalFormatting>
  <conditionalFormatting sqref="G161">
    <cfRule type="expression" dxfId="1194" priority="820" stopIfTrue="1">
      <formula>$D161="X"</formula>
    </cfRule>
  </conditionalFormatting>
  <conditionalFormatting sqref="E161">
    <cfRule type="expression" dxfId="1193" priority="818" stopIfTrue="1">
      <formula>$D161="X"</formula>
    </cfRule>
  </conditionalFormatting>
  <conditionalFormatting sqref="M161:N161">
    <cfRule type="expression" dxfId="1192" priority="817" stopIfTrue="1">
      <formula>$D161="X"</formula>
    </cfRule>
  </conditionalFormatting>
  <conditionalFormatting sqref="L162:M171">
    <cfRule type="expression" dxfId="1191" priority="810" stopIfTrue="1">
      <formula>$D162="X"</formula>
    </cfRule>
  </conditionalFormatting>
  <conditionalFormatting sqref="G162:G171">
    <cfRule type="expression" dxfId="1190" priority="807" stopIfTrue="1">
      <formula>$D162="X"</formula>
    </cfRule>
  </conditionalFormatting>
  <conditionalFormatting sqref="G195:G204">
    <cfRule type="expression" dxfId="1189" priority="747" stopIfTrue="1">
      <formula>$D195="X"</formula>
    </cfRule>
  </conditionalFormatting>
  <conditionalFormatting sqref="B172">
    <cfRule type="expression" dxfId="1188" priority="802" stopIfTrue="1">
      <formula>$D172="X"</formula>
    </cfRule>
  </conditionalFormatting>
  <conditionalFormatting sqref="G172">
    <cfRule type="expression" dxfId="1187" priority="800" stopIfTrue="1">
      <formula>$D172="X"</formula>
    </cfRule>
  </conditionalFormatting>
  <conditionalFormatting sqref="M172:N172">
    <cfRule type="expression" dxfId="1186" priority="797" stopIfTrue="1">
      <formula>$D172="X"</formula>
    </cfRule>
  </conditionalFormatting>
  <conditionalFormatting sqref="C172">
    <cfRule type="expression" dxfId="1185" priority="795" stopIfTrue="1">
      <formula>$D172="X"</formula>
    </cfRule>
  </conditionalFormatting>
  <conditionalFormatting sqref="L173:M182">
    <cfRule type="expression" dxfId="1184" priority="790" stopIfTrue="1">
      <formula>$D173="X"</formula>
    </cfRule>
  </conditionalFormatting>
  <conditionalFormatting sqref="G173:G182">
    <cfRule type="expression" dxfId="1183" priority="787" stopIfTrue="1">
      <formula>$D173="X"</formula>
    </cfRule>
  </conditionalFormatting>
  <conditionalFormatting sqref="L206:M215">
    <cfRule type="expression" dxfId="1182" priority="730" stopIfTrue="1">
      <formula>$D206="X"</formula>
    </cfRule>
  </conditionalFormatting>
  <conditionalFormatting sqref="G183">
    <cfRule type="expression" dxfId="1181" priority="780" stopIfTrue="1">
      <formula>$D183="X"</formula>
    </cfRule>
  </conditionalFormatting>
  <conditionalFormatting sqref="E183">
    <cfRule type="expression" dxfId="1180" priority="778" stopIfTrue="1">
      <formula>$D183="X"</formula>
    </cfRule>
  </conditionalFormatting>
  <conditionalFormatting sqref="M183:N183">
    <cfRule type="expression" dxfId="1179" priority="777" stopIfTrue="1">
      <formula>$D183="X"</formula>
    </cfRule>
  </conditionalFormatting>
  <conditionalFormatting sqref="C183">
    <cfRule type="expression" dxfId="1178" priority="775" stopIfTrue="1">
      <formula>$D183="X"</formula>
    </cfRule>
  </conditionalFormatting>
  <conditionalFormatting sqref="L184:M193">
    <cfRule type="expression" dxfId="1177" priority="770" stopIfTrue="1">
      <formula>$D184="X"</formula>
    </cfRule>
  </conditionalFormatting>
  <conditionalFormatting sqref="G184:G193">
    <cfRule type="expression" dxfId="1176" priority="767" stopIfTrue="1">
      <formula>$D184="X"</formula>
    </cfRule>
  </conditionalFormatting>
  <conditionalFormatting sqref="B194">
    <cfRule type="expression" dxfId="1175" priority="762" stopIfTrue="1">
      <formula>$D194="X"</formula>
    </cfRule>
  </conditionalFormatting>
  <conditionalFormatting sqref="G194">
    <cfRule type="expression" dxfId="1174" priority="760" stopIfTrue="1">
      <formula>$D194="X"</formula>
    </cfRule>
  </conditionalFormatting>
  <conditionalFormatting sqref="E194">
    <cfRule type="expression" dxfId="1173" priority="758" stopIfTrue="1">
      <formula>$D194="X"</formula>
    </cfRule>
  </conditionalFormatting>
  <conditionalFormatting sqref="M194:N194">
    <cfRule type="expression" dxfId="1172" priority="757" stopIfTrue="1">
      <formula>$D194="X"</formula>
    </cfRule>
  </conditionalFormatting>
  <conditionalFormatting sqref="C194">
    <cfRule type="expression" dxfId="1171" priority="755" stopIfTrue="1">
      <formula>$D194="X"</formula>
    </cfRule>
  </conditionalFormatting>
  <conditionalFormatting sqref="L195:M204">
    <cfRule type="expression" dxfId="1170" priority="750" stopIfTrue="1">
      <formula>$D195="X"</formula>
    </cfRule>
  </conditionalFormatting>
  <conditionalFormatting sqref="M227:N227">
    <cfRule type="expression" dxfId="1169" priority="697" stopIfTrue="1">
      <formula>$D227="X"</formula>
    </cfRule>
  </conditionalFormatting>
  <conditionalFormatting sqref="B205">
    <cfRule type="expression" dxfId="1168" priority="742" stopIfTrue="1">
      <formula>$D205="X"</formula>
    </cfRule>
  </conditionalFormatting>
  <conditionalFormatting sqref="G205">
    <cfRule type="expression" dxfId="1167" priority="740" stopIfTrue="1">
      <formula>$D205="X"</formula>
    </cfRule>
  </conditionalFormatting>
  <conditionalFormatting sqref="E205">
    <cfRule type="expression" dxfId="1166" priority="738" stopIfTrue="1">
      <formula>$D205="X"</formula>
    </cfRule>
  </conditionalFormatting>
  <conditionalFormatting sqref="M205:N205">
    <cfRule type="expression" dxfId="1165" priority="737" stopIfTrue="1">
      <formula>$D205="X"</formula>
    </cfRule>
  </conditionalFormatting>
  <conditionalFormatting sqref="C205">
    <cfRule type="expression" dxfId="1164" priority="735" stopIfTrue="1">
      <formula>$D205="X"</formula>
    </cfRule>
  </conditionalFormatting>
  <conditionalFormatting sqref="G206:G215">
    <cfRule type="expression" dxfId="1163" priority="727" stopIfTrue="1">
      <formula>$D206="X"</formula>
    </cfRule>
  </conditionalFormatting>
  <conditionalFormatting sqref="G238">
    <cfRule type="expression" dxfId="1162" priority="680" stopIfTrue="1">
      <formula>$D238="X"</formula>
    </cfRule>
  </conditionalFormatting>
  <conditionalFormatting sqref="B216">
    <cfRule type="expression" dxfId="1161" priority="722" stopIfTrue="1">
      <formula>$D216="X"</formula>
    </cfRule>
  </conditionalFormatting>
  <conditionalFormatting sqref="G216">
    <cfRule type="expression" dxfId="1160" priority="720" stopIfTrue="1">
      <formula>$D216="X"</formula>
    </cfRule>
  </conditionalFormatting>
  <conditionalFormatting sqref="E216">
    <cfRule type="expression" dxfId="1159" priority="718" stopIfTrue="1">
      <formula>$D216="X"</formula>
    </cfRule>
  </conditionalFormatting>
  <conditionalFormatting sqref="M216:N216">
    <cfRule type="expression" dxfId="1158" priority="717" stopIfTrue="1">
      <formula>$D216="X"</formula>
    </cfRule>
  </conditionalFormatting>
  <conditionalFormatting sqref="C216">
    <cfRule type="expression" dxfId="1157" priority="715" stopIfTrue="1">
      <formula>$D216="X"</formula>
    </cfRule>
  </conditionalFormatting>
  <conditionalFormatting sqref="L217:M226">
    <cfRule type="expression" dxfId="1156" priority="710" stopIfTrue="1">
      <formula>$D217="X"</formula>
    </cfRule>
  </conditionalFormatting>
  <conditionalFormatting sqref="G217:G226">
    <cfRule type="expression" dxfId="1155" priority="707" stopIfTrue="1">
      <formula>$D217="X"</formula>
    </cfRule>
  </conditionalFormatting>
  <conditionalFormatting sqref="B249">
    <cfRule type="expression" dxfId="1154" priority="662" stopIfTrue="1">
      <formula>$D249="X"</formula>
    </cfRule>
  </conditionalFormatting>
  <conditionalFormatting sqref="B227">
    <cfRule type="expression" dxfId="1153" priority="702" stopIfTrue="1">
      <formula>$D227="X"</formula>
    </cfRule>
  </conditionalFormatting>
  <conditionalFormatting sqref="G227">
    <cfRule type="expression" dxfId="1152" priority="700" stopIfTrue="1">
      <formula>$D227="X"</formula>
    </cfRule>
  </conditionalFormatting>
  <conditionalFormatting sqref="E227">
    <cfRule type="expression" dxfId="1151" priority="698" stopIfTrue="1">
      <formula>$D227="X"</formula>
    </cfRule>
  </conditionalFormatting>
  <conditionalFormatting sqref="C227">
    <cfRule type="expression" dxfId="1150" priority="695" stopIfTrue="1">
      <formula>$D227="X"</formula>
    </cfRule>
  </conditionalFormatting>
  <conditionalFormatting sqref="L228:M237">
    <cfRule type="expression" dxfId="1149" priority="690" stopIfTrue="1">
      <formula>$D228="X"</formula>
    </cfRule>
  </conditionalFormatting>
  <conditionalFormatting sqref="G228:G237">
    <cfRule type="expression" dxfId="1148" priority="687" stopIfTrue="1">
      <formula>$D228="X"</formula>
    </cfRule>
  </conditionalFormatting>
  <conditionalFormatting sqref="B238">
    <cfRule type="expression" dxfId="1147" priority="682" stopIfTrue="1">
      <formula>$D238="X"</formula>
    </cfRule>
  </conditionalFormatting>
  <conditionalFormatting sqref="E238">
    <cfRule type="expression" dxfId="1146" priority="678" stopIfTrue="1">
      <formula>$D238="X"</formula>
    </cfRule>
  </conditionalFormatting>
  <conditionalFormatting sqref="M238:N238">
    <cfRule type="expression" dxfId="1145" priority="677" stopIfTrue="1">
      <formula>$D238="X"</formula>
    </cfRule>
  </conditionalFormatting>
  <conditionalFormatting sqref="C238">
    <cfRule type="expression" dxfId="1144" priority="675" stopIfTrue="1">
      <formula>$D238="X"</formula>
    </cfRule>
  </conditionalFormatting>
  <conditionalFormatting sqref="L239:M248">
    <cfRule type="expression" dxfId="1143" priority="670" stopIfTrue="1">
      <formula>$D239="X"</formula>
    </cfRule>
  </conditionalFormatting>
  <conditionalFormatting sqref="G239:G248">
    <cfRule type="expression" dxfId="1142" priority="667" stopIfTrue="1">
      <formula>$D239="X"</formula>
    </cfRule>
  </conditionalFormatting>
  <conditionalFormatting sqref="G249">
    <cfRule type="expression" dxfId="1141" priority="660" stopIfTrue="1">
      <formula>$D249="X"</formula>
    </cfRule>
  </conditionalFormatting>
  <conditionalFormatting sqref="E249">
    <cfRule type="expression" dxfId="1140" priority="658" stopIfTrue="1">
      <formula>$D249="X"</formula>
    </cfRule>
  </conditionalFormatting>
  <conditionalFormatting sqref="M249:N249">
    <cfRule type="expression" dxfId="1139" priority="657" stopIfTrue="1">
      <formula>$D249="X"</formula>
    </cfRule>
  </conditionalFormatting>
  <conditionalFormatting sqref="C249">
    <cfRule type="expression" dxfId="1138" priority="655" stopIfTrue="1">
      <formula>$D249="X"</formula>
    </cfRule>
  </conditionalFormatting>
  <conditionalFormatting sqref="L250:M259">
    <cfRule type="expression" dxfId="1137" priority="650" stopIfTrue="1">
      <formula>$D250="X"</formula>
    </cfRule>
  </conditionalFormatting>
  <conditionalFormatting sqref="G250:G259">
    <cfRule type="expression" dxfId="1136" priority="647" stopIfTrue="1">
      <formula>$D250="X"</formula>
    </cfRule>
  </conditionalFormatting>
  <conditionalFormatting sqref="B260">
    <cfRule type="expression" dxfId="1135" priority="642" stopIfTrue="1">
      <formula>$D260="X"</formula>
    </cfRule>
  </conditionalFormatting>
  <conditionalFormatting sqref="G260">
    <cfRule type="expression" dxfId="1134" priority="640" stopIfTrue="1">
      <formula>$D260="X"</formula>
    </cfRule>
  </conditionalFormatting>
  <conditionalFormatting sqref="E260">
    <cfRule type="expression" dxfId="1133" priority="638" stopIfTrue="1">
      <formula>$D260="X"</formula>
    </cfRule>
  </conditionalFormatting>
  <conditionalFormatting sqref="M260:N260">
    <cfRule type="expression" dxfId="1132" priority="637" stopIfTrue="1">
      <formula>$D260="X"</formula>
    </cfRule>
  </conditionalFormatting>
  <conditionalFormatting sqref="C260">
    <cfRule type="expression" dxfId="1131" priority="635" stopIfTrue="1">
      <formula>$D260="X"</formula>
    </cfRule>
  </conditionalFormatting>
  <conditionalFormatting sqref="L261:M270">
    <cfRule type="expression" dxfId="1130" priority="630" stopIfTrue="1">
      <formula>$D261="X"</formula>
    </cfRule>
  </conditionalFormatting>
  <conditionalFormatting sqref="G261:G270">
    <cfRule type="expression" dxfId="1129" priority="627" stopIfTrue="1">
      <formula>$D261="X"</formula>
    </cfRule>
  </conditionalFormatting>
  <conditionalFormatting sqref="C282">
    <cfRule type="expression" dxfId="1128" priority="595" stopIfTrue="1">
      <formula>$D282="X"</formula>
    </cfRule>
  </conditionalFormatting>
  <conditionalFormatting sqref="B271">
    <cfRule type="expression" dxfId="1127" priority="622" stopIfTrue="1">
      <formula>$D271="X"</formula>
    </cfRule>
  </conditionalFormatting>
  <conditionalFormatting sqref="G271">
    <cfRule type="expression" dxfId="1126" priority="620" stopIfTrue="1">
      <formula>$D271="X"</formula>
    </cfRule>
  </conditionalFormatting>
  <conditionalFormatting sqref="E271">
    <cfRule type="expression" dxfId="1125" priority="618" stopIfTrue="1">
      <formula>$D271="X"</formula>
    </cfRule>
  </conditionalFormatting>
  <conditionalFormatting sqref="M271:N271">
    <cfRule type="expression" dxfId="1124" priority="617" stopIfTrue="1">
      <formula>$D271="X"</formula>
    </cfRule>
  </conditionalFormatting>
  <conditionalFormatting sqref="C271">
    <cfRule type="expression" dxfId="1123" priority="615" stopIfTrue="1">
      <formula>$D271="X"</formula>
    </cfRule>
  </conditionalFormatting>
  <conditionalFormatting sqref="L272:M281">
    <cfRule type="expression" dxfId="1122" priority="610" stopIfTrue="1">
      <formula>$D272="X"</formula>
    </cfRule>
  </conditionalFormatting>
  <conditionalFormatting sqref="G272:G281">
    <cfRule type="expression" dxfId="1121" priority="607" stopIfTrue="1">
      <formula>$D272="X"</formula>
    </cfRule>
  </conditionalFormatting>
  <conditionalFormatting sqref="E293">
    <cfRule type="expression" dxfId="1120" priority="578" stopIfTrue="1">
      <formula>$D293="X"</formula>
    </cfRule>
  </conditionalFormatting>
  <conditionalFormatting sqref="M293:N293">
    <cfRule type="expression" dxfId="1119" priority="577" stopIfTrue="1">
      <formula>$D293="X"</formula>
    </cfRule>
  </conditionalFormatting>
  <conditionalFormatting sqref="B282">
    <cfRule type="expression" dxfId="1118" priority="602" stopIfTrue="1">
      <formula>$D282="X"</formula>
    </cfRule>
  </conditionalFormatting>
  <conditionalFormatting sqref="G282">
    <cfRule type="expression" dxfId="1117" priority="600" stopIfTrue="1">
      <formula>$D282="X"</formula>
    </cfRule>
  </conditionalFormatting>
  <conditionalFormatting sqref="E282">
    <cfRule type="expression" dxfId="1116" priority="598" stopIfTrue="1">
      <formula>$D282="X"</formula>
    </cfRule>
  </conditionalFormatting>
  <conditionalFormatting sqref="M282:N282">
    <cfRule type="expression" dxfId="1115" priority="597" stopIfTrue="1">
      <formula>$D282="X"</formula>
    </cfRule>
  </conditionalFormatting>
  <conditionalFormatting sqref="L283:M292">
    <cfRule type="expression" dxfId="1114" priority="590" stopIfTrue="1">
      <formula>$D283="X"</formula>
    </cfRule>
  </conditionalFormatting>
  <conditionalFormatting sqref="G283:G292">
    <cfRule type="expression" dxfId="1113" priority="587" stopIfTrue="1">
      <formula>$D283="X"</formula>
    </cfRule>
  </conditionalFormatting>
  <conditionalFormatting sqref="G304">
    <cfRule type="expression" dxfId="1112" priority="560" stopIfTrue="1">
      <formula>$D304="X"</formula>
    </cfRule>
  </conditionalFormatting>
  <conditionalFormatting sqref="B293">
    <cfRule type="expression" dxfId="1111" priority="582" stopIfTrue="1">
      <formula>$D293="X"</formula>
    </cfRule>
  </conditionalFormatting>
  <conditionalFormatting sqref="G293">
    <cfRule type="expression" dxfId="1110" priority="580" stopIfTrue="1">
      <formula>$D293="X"</formula>
    </cfRule>
  </conditionalFormatting>
  <conditionalFormatting sqref="C293">
    <cfRule type="expression" dxfId="1109" priority="575" stopIfTrue="1">
      <formula>$D293="X"</formula>
    </cfRule>
  </conditionalFormatting>
  <conditionalFormatting sqref="L294:M303">
    <cfRule type="expression" dxfId="1108" priority="570" stopIfTrue="1">
      <formula>$D294="X"</formula>
    </cfRule>
  </conditionalFormatting>
  <conditionalFormatting sqref="G294:G303">
    <cfRule type="expression" dxfId="1107" priority="567" stopIfTrue="1">
      <formula>$D294="X"</formula>
    </cfRule>
  </conditionalFormatting>
  <conditionalFormatting sqref="B304">
    <cfRule type="expression" dxfId="1106" priority="562" stopIfTrue="1">
      <formula>$D304="X"</formula>
    </cfRule>
  </conditionalFormatting>
  <conditionalFormatting sqref="E304">
    <cfRule type="expression" dxfId="1105" priority="558" stopIfTrue="1">
      <formula>$D304="X"</formula>
    </cfRule>
  </conditionalFormatting>
  <conditionalFormatting sqref="M304:N304">
    <cfRule type="expression" dxfId="1104" priority="557" stopIfTrue="1">
      <formula>$D304="X"</formula>
    </cfRule>
  </conditionalFormatting>
  <conditionalFormatting sqref="C304">
    <cfRule type="expression" dxfId="1103" priority="555" stopIfTrue="1">
      <formula>$D304="X"</formula>
    </cfRule>
  </conditionalFormatting>
  <conditionalFormatting sqref="L305:M314">
    <cfRule type="expression" dxfId="1102" priority="550" stopIfTrue="1">
      <formula>$D305="X"</formula>
    </cfRule>
  </conditionalFormatting>
  <conditionalFormatting sqref="G305:G314">
    <cfRule type="expression" dxfId="1101" priority="547" stopIfTrue="1">
      <formula>$D305="X"</formula>
    </cfRule>
  </conditionalFormatting>
  <conditionalFormatting sqref="B315">
    <cfRule type="expression" dxfId="1100" priority="542" stopIfTrue="1">
      <formula>$D315="X"</formula>
    </cfRule>
  </conditionalFormatting>
  <conditionalFormatting sqref="G315">
    <cfRule type="expression" dxfId="1099" priority="540" stopIfTrue="1">
      <formula>$D315="X"</formula>
    </cfRule>
  </conditionalFormatting>
  <conditionalFormatting sqref="E315">
    <cfRule type="expression" dxfId="1098" priority="538" stopIfTrue="1">
      <formula>$D315="X"</formula>
    </cfRule>
  </conditionalFormatting>
  <conditionalFormatting sqref="M315:N315">
    <cfRule type="expression" dxfId="1097" priority="537" stopIfTrue="1">
      <formula>$D315="X"</formula>
    </cfRule>
  </conditionalFormatting>
  <conditionalFormatting sqref="C315">
    <cfRule type="expression" dxfId="1096" priority="536" stopIfTrue="1">
      <formula>$D315="X"</formula>
    </cfRule>
  </conditionalFormatting>
  <conditionalFormatting sqref="L316:M325">
    <cfRule type="expression" dxfId="1095" priority="531" stopIfTrue="1">
      <formula>$D316="X"</formula>
    </cfRule>
  </conditionalFormatting>
  <conditionalFormatting sqref="G316:G325">
    <cfRule type="expression" dxfId="1094" priority="528" stopIfTrue="1">
      <formula>$D316="X"</formula>
    </cfRule>
  </conditionalFormatting>
  <conditionalFormatting sqref="B326">
    <cfRule type="expression" dxfId="1093" priority="523" stopIfTrue="1">
      <formula>$D326="X"</formula>
    </cfRule>
  </conditionalFormatting>
  <conditionalFormatting sqref="G326">
    <cfRule type="expression" dxfId="1092" priority="521" stopIfTrue="1">
      <formula>$D326="X"</formula>
    </cfRule>
  </conditionalFormatting>
  <conditionalFormatting sqref="E326">
    <cfRule type="expression" dxfId="1091" priority="519" stopIfTrue="1">
      <formula>$D326="X"</formula>
    </cfRule>
  </conditionalFormatting>
  <conditionalFormatting sqref="M326:N326">
    <cfRule type="expression" dxfId="1090" priority="518" stopIfTrue="1">
      <formula>$D326="X"</formula>
    </cfRule>
  </conditionalFormatting>
  <conditionalFormatting sqref="C326">
    <cfRule type="expression" dxfId="1089" priority="517" stopIfTrue="1">
      <formula>$D326="X"</formula>
    </cfRule>
  </conditionalFormatting>
  <conditionalFormatting sqref="L327:M336">
    <cfRule type="expression" dxfId="1088" priority="512" stopIfTrue="1">
      <formula>$D327="X"</formula>
    </cfRule>
  </conditionalFormatting>
  <conditionalFormatting sqref="G327:G336">
    <cfRule type="expression" dxfId="1087" priority="509" stopIfTrue="1">
      <formula>$D327="X"</formula>
    </cfRule>
  </conditionalFormatting>
  <conditionalFormatting sqref="G337">
    <cfRule type="expression" dxfId="1086" priority="502" stopIfTrue="1">
      <formula>$D337="X"</formula>
    </cfRule>
  </conditionalFormatting>
  <conditionalFormatting sqref="E337">
    <cfRule type="expression" dxfId="1085" priority="500" stopIfTrue="1">
      <formula>$D337="X"</formula>
    </cfRule>
  </conditionalFormatting>
  <conditionalFormatting sqref="M337:N337">
    <cfRule type="expression" dxfId="1084" priority="499" stopIfTrue="1">
      <formula>$D337="X"</formula>
    </cfRule>
  </conditionalFormatting>
  <conditionalFormatting sqref="C337">
    <cfRule type="expression" dxfId="1083" priority="498" stopIfTrue="1">
      <formula>$D337="X"</formula>
    </cfRule>
  </conditionalFormatting>
  <conditionalFormatting sqref="L338:M347">
    <cfRule type="expression" dxfId="1082" priority="493" stopIfTrue="1">
      <formula>$D338="X"</formula>
    </cfRule>
  </conditionalFormatting>
  <conditionalFormatting sqref="G338:G347">
    <cfRule type="expression" dxfId="1081" priority="490" stopIfTrue="1">
      <formula>$D338="X"</formula>
    </cfRule>
  </conditionalFormatting>
  <conditionalFormatting sqref="C348">
    <cfRule type="expression" dxfId="1080" priority="479" stopIfTrue="1">
      <formula>$D348="X"</formula>
    </cfRule>
  </conditionalFormatting>
  <conditionalFormatting sqref="N19:P19">
    <cfRule type="expression" dxfId="1079" priority="478" stopIfTrue="1">
      <formula>$D19="X"</formula>
    </cfRule>
  </conditionalFormatting>
  <conditionalFormatting sqref="G348">
    <cfRule type="expression" dxfId="1078" priority="483" stopIfTrue="1">
      <formula>$D348="X"</formula>
    </cfRule>
  </conditionalFormatting>
  <conditionalFormatting sqref="E348">
    <cfRule type="expression" dxfId="1077" priority="481" stopIfTrue="1">
      <formula>$D348="X"</formula>
    </cfRule>
  </conditionalFormatting>
  <conditionalFormatting sqref="M348:N348">
    <cfRule type="expression" dxfId="1076" priority="480" stopIfTrue="1">
      <formula>$D348="X"</formula>
    </cfRule>
  </conditionalFormatting>
  <conditionalFormatting sqref="N20:P20">
    <cfRule type="expression" dxfId="1075" priority="477" stopIfTrue="1">
      <formula>$D20="X"</formula>
    </cfRule>
  </conditionalFormatting>
  <conditionalFormatting sqref="N21:P28">
    <cfRule type="expression" dxfId="1074" priority="476" stopIfTrue="1">
      <formula>$D21="X"</formula>
    </cfRule>
  </conditionalFormatting>
  <conditionalFormatting sqref="N30:P30">
    <cfRule type="expression" dxfId="1073" priority="475" stopIfTrue="1">
      <formula>$D30="X"</formula>
    </cfRule>
  </conditionalFormatting>
  <conditionalFormatting sqref="N31:P31">
    <cfRule type="expression" dxfId="1072" priority="474" stopIfTrue="1">
      <formula>$D31="X"</formula>
    </cfRule>
  </conditionalFormatting>
  <conditionalFormatting sqref="N32:P39">
    <cfRule type="expression" dxfId="1071" priority="473" stopIfTrue="1">
      <formula>$D32="X"</formula>
    </cfRule>
  </conditionalFormatting>
  <conditionalFormatting sqref="N41:P41">
    <cfRule type="expression" dxfId="1070" priority="472" stopIfTrue="1">
      <formula>$D41="X"</formula>
    </cfRule>
  </conditionalFormatting>
  <conditionalFormatting sqref="N42:P42">
    <cfRule type="expression" dxfId="1069" priority="471" stopIfTrue="1">
      <formula>$D42="X"</formula>
    </cfRule>
  </conditionalFormatting>
  <conditionalFormatting sqref="N43:P50">
    <cfRule type="expression" dxfId="1068" priority="470" stopIfTrue="1">
      <formula>$D43="X"</formula>
    </cfRule>
  </conditionalFormatting>
  <conditionalFormatting sqref="N52:P52">
    <cfRule type="expression" dxfId="1067" priority="469" stopIfTrue="1">
      <formula>$D52="X"</formula>
    </cfRule>
  </conditionalFormatting>
  <conditionalFormatting sqref="N53:P53">
    <cfRule type="expression" dxfId="1066" priority="468" stopIfTrue="1">
      <formula>$D53="X"</formula>
    </cfRule>
  </conditionalFormatting>
  <conditionalFormatting sqref="N54:P61">
    <cfRule type="expression" dxfId="1065" priority="467" stopIfTrue="1">
      <formula>$D54="X"</formula>
    </cfRule>
  </conditionalFormatting>
  <conditionalFormatting sqref="N63:P63">
    <cfRule type="expression" dxfId="1064" priority="466" stopIfTrue="1">
      <formula>$D63="X"</formula>
    </cfRule>
  </conditionalFormatting>
  <conditionalFormatting sqref="N64:P64">
    <cfRule type="expression" dxfId="1063" priority="465" stopIfTrue="1">
      <formula>$D64="X"</formula>
    </cfRule>
  </conditionalFormatting>
  <conditionalFormatting sqref="N65:P72">
    <cfRule type="expression" dxfId="1062" priority="464" stopIfTrue="1">
      <formula>$D65="X"</formula>
    </cfRule>
  </conditionalFormatting>
  <conditionalFormatting sqref="N74:P74">
    <cfRule type="expression" dxfId="1061" priority="463" stopIfTrue="1">
      <formula>$D74="X"</formula>
    </cfRule>
  </conditionalFormatting>
  <conditionalFormatting sqref="N75:P75">
    <cfRule type="expression" dxfId="1060" priority="462" stopIfTrue="1">
      <formula>$D75="X"</formula>
    </cfRule>
  </conditionalFormatting>
  <conditionalFormatting sqref="N76:P83">
    <cfRule type="expression" dxfId="1059" priority="461" stopIfTrue="1">
      <formula>$D76="X"</formula>
    </cfRule>
  </conditionalFormatting>
  <conditionalFormatting sqref="N85:P85">
    <cfRule type="expression" dxfId="1058" priority="460" stopIfTrue="1">
      <formula>$D85="X"</formula>
    </cfRule>
  </conditionalFormatting>
  <conditionalFormatting sqref="N86:P86">
    <cfRule type="expression" dxfId="1057" priority="459" stopIfTrue="1">
      <formula>$D86="X"</formula>
    </cfRule>
  </conditionalFormatting>
  <conditionalFormatting sqref="N87:P94">
    <cfRule type="expression" dxfId="1056" priority="458" stopIfTrue="1">
      <formula>$D87="X"</formula>
    </cfRule>
  </conditionalFormatting>
  <conditionalFormatting sqref="N96:P96">
    <cfRule type="expression" dxfId="1055" priority="457" stopIfTrue="1">
      <formula>$D96="X"</formula>
    </cfRule>
  </conditionalFormatting>
  <conditionalFormatting sqref="N97:P97">
    <cfRule type="expression" dxfId="1054" priority="456" stopIfTrue="1">
      <formula>$D97="X"</formula>
    </cfRule>
  </conditionalFormatting>
  <conditionalFormatting sqref="N98:P105">
    <cfRule type="expression" dxfId="1053" priority="455" stopIfTrue="1">
      <formula>$D98="X"</formula>
    </cfRule>
  </conditionalFormatting>
  <conditionalFormatting sqref="N107:P107">
    <cfRule type="expression" dxfId="1052" priority="454" stopIfTrue="1">
      <formula>$D107="X"</formula>
    </cfRule>
  </conditionalFormatting>
  <conditionalFormatting sqref="N108:P108">
    <cfRule type="expression" dxfId="1051" priority="453" stopIfTrue="1">
      <formula>$D108="X"</formula>
    </cfRule>
  </conditionalFormatting>
  <conditionalFormatting sqref="N109:P116">
    <cfRule type="expression" dxfId="1050" priority="452" stopIfTrue="1">
      <formula>$D109="X"</formula>
    </cfRule>
  </conditionalFormatting>
  <conditionalFormatting sqref="N118:P118">
    <cfRule type="expression" dxfId="1049" priority="451" stopIfTrue="1">
      <formula>$D118="X"</formula>
    </cfRule>
  </conditionalFormatting>
  <conditionalFormatting sqref="N119:P119">
    <cfRule type="expression" dxfId="1048" priority="450" stopIfTrue="1">
      <formula>$D119="X"</formula>
    </cfRule>
  </conditionalFormatting>
  <conditionalFormatting sqref="N120:P127">
    <cfRule type="expression" dxfId="1047" priority="449" stopIfTrue="1">
      <formula>$D120="X"</formula>
    </cfRule>
  </conditionalFormatting>
  <conditionalFormatting sqref="N129:P129">
    <cfRule type="expression" dxfId="1046" priority="448" stopIfTrue="1">
      <formula>$D129="X"</formula>
    </cfRule>
  </conditionalFormatting>
  <conditionalFormatting sqref="N130:P130">
    <cfRule type="expression" dxfId="1045" priority="447" stopIfTrue="1">
      <formula>$D130="X"</formula>
    </cfRule>
  </conditionalFormatting>
  <conditionalFormatting sqref="N131:P138">
    <cfRule type="expression" dxfId="1044" priority="446" stopIfTrue="1">
      <formula>$D131="X"</formula>
    </cfRule>
  </conditionalFormatting>
  <conditionalFormatting sqref="N140:P140">
    <cfRule type="expression" dxfId="1043" priority="445" stopIfTrue="1">
      <formula>$D140="X"</formula>
    </cfRule>
  </conditionalFormatting>
  <conditionalFormatting sqref="N141:P141">
    <cfRule type="expression" dxfId="1042" priority="444" stopIfTrue="1">
      <formula>$D141="X"</formula>
    </cfRule>
  </conditionalFormatting>
  <conditionalFormatting sqref="N142:P149">
    <cfRule type="expression" dxfId="1041" priority="443" stopIfTrue="1">
      <formula>$D142="X"</formula>
    </cfRule>
  </conditionalFormatting>
  <conditionalFormatting sqref="N151:P151">
    <cfRule type="expression" dxfId="1040" priority="442" stopIfTrue="1">
      <formula>$D151="X"</formula>
    </cfRule>
  </conditionalFormatting>
  <conditionalFormatting sqref="N152:P152">
    <cfRule type="expression" dxfId="1039" priority="441" stopIfTrue="1">
      <formula>$D152="X"</formula>
    </cfRule>
  </conditionalFormatting>
  <conditionalFormatting sqref="N153:P160">
    <cfRule type="expression" dxfId="1038" priority="440" stopIfTrue="1">
      <formula>$D153="X"</formula>
    </cfRule>
  </conditionalFormatting>
  <conditionalFormatting sqref="N162:P162">
    <cfRule type="expression" dxfId="1037" priority="439" stopIfTrue="1">
      <formula>$D162="X"</formula>
    </cfRule>
  </conditionalFormatting>
  <conditionalFormatting sqref="N163:P163">
    <cfRule type="expression" dxfId="1036" priority="438" stopIfTrue="1">
      <formula>$D163="X"</formula>
    </cfRule>
  </conditionalFormatting>
  <conditionalFormatting sqref="N164:P171">
    <cfRule type="expression" dxfId="1035" priority="437" stopIfTrue="1">
      <formula>$D164="X"</formula>
    </cfRule>
  </conditionalFormatting>
  <conditionalFormatting sqref="N173:P173">
    <cfRule type="expression" dxfId="1034" priority="436" stopIfTrue="1">
      <formula>$D173="X"</formula>
    </cfRule>
  </conditionalFormatting>
  <conditionalFormatting sqref="N174:P174">
    <cfRule type="expression" dxfId="1033" priority="435" stopIfTrue="1">
      <formula>$D174="X"</formula>
    </cfRule>
  </conditionalFormatting>
  <conditionalFormatting sqref="N175:P182">
    <cfRule type="expression" dxfId="1032" priority="434" stopIfTrue="1">
      <formula>$D175="X"</formula>
    </cfRule>
  </conditionalFormatting>
  <conditionalFormatting sqref="N184:P184">
    <cfRule type="expression" dxfId="1031" priority="433" stopIfTrue="1">
      <formula>$D184="X"</formula>
    </cfRule>
  </conditionalFormatting>
  <conditionalFormatting sqref="N185:P185">
    <cfRule type="expression" dxfId="1030" priority="432" stopIfTrue="1">
      <formula>$D185="X"</formula>
    </cfRule>
  </conditionalFormatting>
  <conditionalFormatting sqref="N186:P193">
    <cfRule type="expression" dxfId="1029" priority="431" stopIfTrue="1">
      <formula>$D186="X"</formula>
    </cfRule>
  </conditionalFormatting>
  <conditionalFormatting sqref="N195:P195">
    <cfRule type="expression" dxfId="1028" priority="430" stopIfTrue="1">
      <formula>$D195="X"</formula>
    </cfRule>
  </conditionalFormatting>
  <conditionalFormatting sqref="N196:P196">
    <cfRule type="expression" dxfId="1027" priority="429" stopIfTrue="1">
      <formula>$D196="X"</formula>
    </cfRule>
  </conditionalFormatting>
  <conditionalFormatting sqref="N197:P204">
    <cfRule type="expression" dxfId="1026" priority="428" stopIfTrue="1">
      <formula>$D197="X"</formula>
    </cfRule>
  </conditionalFormatting>
  <conditionalFormatting sqref="N206:P206">
    <cfRule type="expression" dxfId="1025" priority="427" stopIfTrue="1">
      <formula>$D206="X"</formula>
    </cfRule>
  </conditionalFormatting>
  <conditionalFormatting sqref="N207:P207">
    <cfRule type="expression" dxfId="1024" priority="426" stopIfTrue="1">
      <formula>$D207="X"</formula>
    </cfRule>
  </conditionalFormatting>
  <conditionalFormatting sqref="N208:P215">
    <cfRule type="expression" dxfId="1023" priority="425" stopIfTrue="1">
      <formula>$D208="X"</formula>
    </cfRule>
  </conditionalFormatting>
  <conditionalFormatting sqref="N217:P217">
    <cfRule type="expression" dxfId="1022" priority="424" stopIfTrue="1">
      <formula>$D217="X"</formula>
    </cfRule>
  </conditionalFormatting>
  <conditionalFormatting sqref="N218:P218">
    <cfRule type="expression" dxfId="1021" priority="423" stopIfTrue="1">
      <formula>$D218="X"</formula>
    </cfRule>
  </conditionalFormatting>
  <conditionalFormatting sqref="N219:P226">
    <cfRule type="expression" dxfId="1020" priority="422" stopIfTrue="1">
      <formula>$D219="X"</formula>
    </cfRule>
  </conditionalFormatting>
  <conditionalFormatting sqref="N228:P228">
    <cfRule type="expression" dxfId="1019" priority="421" stopIfTrue="1">
      <formula>$D228="X"</formula>
    </cfRule>
  </conditionalFormatting>
  <conditionalFormatting sqref="N229:P229">
    <cfRule type="expression" dxfId="1018" priority="420" stopIfTrue="1">
      <formula>$D229="X"</formula>
    </cfRule>
  </conditionalFormatting>
  <conditionalFormatting sqref="N230:P237">
    <cfRule type="expression" dxfId="1017" priority="419" stopIfTrue="1">
      <formula>$D230="X"</formula>
    </cfRule>
  </conditionalFormatting>
  <conditionalFormatting sqref="N239:P239">
    <cfRule type="expression" dxfId="1016" priority="418" stopIfTrue="1">
      <formula>$D239="X"</formula>
    </cfRule>
  </conditionalFormatting>
  <conditionalFormatting sqref="N240:P240">
    <cfRule type="expression" dxfId="1015" priority="417" stopIfTrue="1">
      <formula>$D240="X"</formula>
    </cfRule>
  </conditionalFormatting>
  <conditionalFormatting sqref="N241:P248">
    <cfRule type="expression" dxfId="1014" priority="416" stopIfTrue="1">
      <formula>$D241="X"</formula>
    </cfRule>
  </conditionalFormatting>
  <conditionalFormatting sqref="N250:P250">
    <cfRule type="expression" dxfId="1013" priority="415" stopIfTrue="1">
      <formula>$D250="X"</formula>
    </cfRule>
  </conditionalFormatting>
  <conditionalFormatting sqref="N251:P251">
    <cfRule type="expression" dxfId="1012" priority="414" stopIfTrue="1">
      <formula>$D251="X"</formula>
    </cfRule>
  </conditionalFormatting>
  <conditionalFormatting sqref="N252:P259">
    <cfRule type="expression" dxfId="1011" priority="413" stopIfTrue="1">
      <formula>$D252="X"</formula>
    </cfRule>
  </conditionalFormatting>
  <conditionalFormatting sqref="N261:P261">
    <cfRule type="expression" dxfId="1010" priority="412" stopIfTrue="1">
      <formula>$D261="X"</formula>
    </cfRule>
  </conditionalFormatting>
  <conditionalFormatting sqref="N262:P262">
    <cfRule type="expression" dxfId="1009" priority="411" stopIfTrue="1">
      <formula>$D262="X"</formula>
    </cfRule>
  </conditionalFormatting>
  <conditionalFormatting sqref="N263:P270">
    <cfRule type="expression" dxfId="1008" priority="410" stopIfTrue="1">
      <formula>$D263="X"</formula>
    </cfRule>
  </conditionalFormatting>
  <conditionalFormatting sqref="N272:P272">
    <cfRule type="expression" dxfId="1007" priority="409" stopIfTrue="1">
      <formula>$D272="X"</formula>
    </cfRule>
  </conditionalFormatting>
  <conditionalFormatting sqref="N273:P273">
    <cfRule type="expression" dxfId="1006" priority="408" stopIfTrue="1">
      <formula>$D273="X"</formula>
    </cfRule>
  </conditionalFormatting>
  <conditionalFormatting sqref="N274:P281">
    <cfRule type="expression" dxfId="1005" priority="407" stopIfTrue="1">
      <formula>$D274="X"</formula>
    </cfRule>
  </conditionalFormatting>
  <conditionalFormatting sqref="N283:P283">
    <cfRule type="expression" dxfId="1004" priority="406" stopIfTrue="1">
      <formula>$D283="X"</formula>
    </cfRule>
  </conditionalFormatting>
  <conditionalFormatting sqref="N284:P284">
    <cfRule type="expression" dxfId="1003" priority="405" stopIfTrue="1">
      <formula>$D284="X"</formula>
    </cfRule>
  </conditionalFormatting>
  <conditionalFormatting sqref="N285:P292">
    <cfRule type="expression" dxfId="1002" priority="404" stopIfTrue="1">
      <formula>$D285="X"</formula>
    </cfRule>
  </conditionalFormatting>
  <conditionalFormatting sqref="N294:P294">
    <cfRule type="expression" dxfId="1001" priority="403" stopIfTrue="1">
      <formula>$D294="X"</formula>
    </cfRule>
  </conditionalFormatting>
  <conditionalFormatting sqref="N295:P295">
    <cfRule type="expression" dxfId="1000" priority="402" stopIfTrue="1">
      <formula>$D295="X"</formula>
    </cfRule>
  </conditionalFormatting>
  <conditionalFormatting sqref="N296:P303">
    <cfRule type="expression" dxfId="999" priority="401" stopIfTrue="1">
      <formula>$D296="X"</formula>
    </cfRule>
  </conditionalFormatting>
  <conditionalFormatting sqref="N305:P305">
    <cfRule type="expression" dxfId="998" priority="400" stopIfTrue="1">
      <formula>$D305="X"</formula>
    </cfRule>
  </conditionalFormatting>
  <conditionalFormatting sqref="N306:P306">
    <cfRule type="expression" dxfId="997" priority="399" stopIfTrue="1">
      <formula>$D306="X"</formula>
    </cfRule>
  </conditionalFormatting>
  <conditionalFormatting sqref="N307:P314">
    <cfRule type="expression" dxfId="996" priority="398" stopIfTrue="1">
      <formula>$D307="X"</formula>
    </cfRule>
  </conditionalFormatting>
  <conditionalFormatting sqref="N316:P316">
    <cfRule type="expression" dxfId="995" priority="397" stopIfTrue="1">
      <formula>$D316="X"</formula>
    </cfRule>
  </conditionalFormatting>
  <conditionalFormatting sqref="N317:P317">
    <cfRule type="expression" dxfId="994" priority="396" stopIfTrue="1">
      <formula>$D317="X"</formula>
    </cfRule>
  </conditionalFormatting>
  <conditionalFormatting sqref="N318:P325">
    <cfRule type="expression" dxfId="993" priority="395" stopIfTrue="1">
      <formula>$D318="X"</formula>
    </cfRule>
  </conditionalFormatting>
  <conditionalFormatting sqref="N327:P327">
    <cfRule type="expression" dxfId="992" priority="394" stopIfTrue="1">
      <formula>$D327="X"</formula>
    </cfRule>
  </conditionalFormatting>
  <conditionalFormatting sqref="N328:P328">
    <cfRule type="expression" dxfId="991" priority="393" stopIfTrue="1">
      <formula>$D328="X"</formula>
    </cfRule>
  </conditionalFormatting>
  <conditionalFormatting sqref="N329:P336">
    <cfRule type="expression" dxfId="990" priority="392" stopIfTrue="1">
      <formula>$D329="X"</formula>
    </cfRule>
  </conditionalFormatting>
  <conditionalFormatting sqref="N338:P338">
    <cfRule type="expression" dxfId="989" priority="391" stopIfTrue="1">
      <formula>$D338="X"</formula>
    </cfRule>
  </conditionalFormatting>
  <conditionalFormatting sqref="N339:P339">
    <cfRule type="expression" dxfId="988" priority="390" stopIfTrue="1">
      <formula>$D339="X"</formula>
    </cfRule>
  </conditionalFormatting>
  <conditionalFormatting sqref="N340:P347">
    <cfRule type="expression" dxfId="987" priority="389" stopIfTrue="1">
      <formula>$D340="X"</formula>
    </cfRule>
  </conditionalFormatting>
  <conditionalFormatting sqref="N8:P8">
    <cfRule type="expression" dxfId="986" priority="388" stopIfTrue="1">
      <formula>$D8="X"</formula>
    </cfRule>
  </conditionalFormatting>
  <conditionalFormatting sqref="N9:P9">
    <cfRule type="expression" dxfId="985" priority="387" stopIfTrue="1">
      <formula>$D9="X"</formula>
    </cfRule>
  </conditionalFormatting>
  <conditionalFormatting sqref="N10:P17">
    <cfRule type="expression" dxfId="984" priority="386" stopIfTrue="1">
      <formula>$D10="X"</formula>
    </cfRule>
  </conditionalFormatting>
  <conditionalFormatting sqref="B337">
    <cfRule type="expression" dxfId="983" priority="385" stopIfTrue="1">
      <formula>$D337="X"</formula>
    </cfRule>
  </conditionalFormatting>
  <conditionalFormatting sqref="B348">
    <cfRule type="expression" dxfId="982" priority="384" stopIfTrue="1">
      <formula>$D348="X"</formula>
    </cfRule>
  </conditionalFormatting>
  <conditionalFormatting sqref="L18">
    <cfRule type="expression" dxfId="981" priority="379" stopIfTrue="1">
      <formula>$D18="X"</formula>
    </cfRule>
  </conditionalFormatting>
  <conditionalFormatting sqref="L293">
    <cfRule type="expression" dxfId="980" priority="348" stopIfTrue="1">
      <formula>$D293="X"</formula>
    </cfRule>
  </conditionalFormatting>
  <conditionalFormatting sqref="L29">
    <cfRule type="expression" dxfId="979" priority="372" stopIfTrue="1">
      <formula>$D29="X"</formula>
    </cfRule>
  </conditionalFormatting>
  <conditionalFormatting sqref="L40">
    <cfRule type="expression" dxfId="978" priority="371" stopIfTrue="1">
      <formula>$D40="X"</formula>
    </cfRule>
  </conditionalFormatting>
  <conditionalFormatting sqref="L51">
    <cfRule type="expression" dxfId="977" priority="370" stopIfTrue="1">
      <formula>$D51="X"</formula>
    </cfRule>
  </conditionalFormatting>
  <conditionalFormatting sqref="L62">
    <cfRule type="expression" dxfId="976" priority="369" stopIfTrue="1">
      <formula>$D62="X"</formula>
    </cfRule>
  </conditionalFormatting>
  <conditionalFormatting sqref="L73">
    <cfRule type="expression" dxfId="975" priority="368" stopIfTrue="1">
      <formula>$D73="X"</formula>
    </cfRule>
  </conditionalFormatting>
  <conditionalFormatting sqref="L84">
    <cfRule type="expression" dxfId="974" priority="367" stopIfTrue="1">
      <formula>$D84="X"</formula>
    </cfRule>
  </conditionalFormatting>
  <conditionalFormatting sqref="L95">
    <cfRule type="expression" dxfId="973" priority="366" stopIfTrue="1">
      <formula>$D95="X"</formula>
    </cfRule>
  </conditionalFormatting>
  <conditionalFormatting sqref="L106">
    <cfRule type="expression" dxfId="972" priority="365" stopIfTrue="1">
      <formula>$D106="X"</formula>
    </cfRule>
  </conditionalFormatting>
  <conditionalFormatting sqref="L117">
    <cfRule type="expression" dxfId="971" priority="364" stopIfTrue="1">
      <formula>$D117="X"</formula>
    </cfRule>
  </conditionalFormatting>
  <conditionalFormatting sqref="L128">
    <cfRule type="expression" dxfId="970" priority="363" stopIfTrue="1">
      <formula>$D128="X"</formula>
    </cfRule>
  </conditionalFormatting>
  <conditionalFormatting sqref="L139">
    <cfRule type="expression" dxfId="969" priority="362" stopIfTrue="1">
      <formula>$D139="X"</formula>
    </cfRule>
  </conditionalFormatting>
  <conditionalFormatting sqref="L150">
    <cfRule type="expression" dxfId="968" priority="361" stopIfTrue="1">
      <formula>$D150="X"</formula>
    </cfRule>
  </conditionalFormatting>
  <conditionalFormatting sqref="L161">
    <cfRule type="expression" dxfId="967" priority="360" stopIfTrue="1">
      <formula>$D161="X"</formula>
    </cfRule>
  </conditionalFormatting>
  <conditionalFormatting sqref="L172">
    <cfRule type="expression" dxfId="966" priority="359" stopIfTrue="1">
      <formula>$D172="X"</formula>
    </cfRule>
  </conditionalFormatting>
  <conditionalFormatting sqref="L183">
    <cfRule type="expression" dxfId="965" priority="358" stopIfTrue="1">
      <formula>$D183="X"</formula>
    </cfRule>
  </conditionalFormatting>
  <conditionalFormatting sqref="L194">
    <cfRule type="expression" dxfId="964" priority="357" stopIfTrue="1">
      <formula>$D194="X"</formula>
    </cfRule>
  </conditionalFormatting>
  <conditionalFormatting sqref="L205">
    <cfRule type="expression" dxfId="963" priority="356" stopIfTrue="1">
      <formula>$D205="X"</formula>
    </cfRule>
  </conditionalFormatting>
  <conditionalFormatting sqref="L216">
    <cfRule type="expression" dxfId="962" priority="355" stopIfTrue="1">
      <formula>$D216="X"</formula>
    </cfRule>
  </conditionalFormatting>
  <conditionalFormatting sqref="L227">
    <cfRule type="expression" dxfId="961" priority="354" stopIfTrue="1">
      <formula>$D227="X"</formula>
    </cfRule>
  </conditionalFormatting>
  <conditionalFormatting sqref="L238">
    <cfRule type="expression" dxfId="960" priority="353" stopIfTrue="1">
      <formula>$D238="X"</formula>
    </cfRule>
  </conditionalFormatting>
  <conditionalFormatting sqref="L249">
    <cfRule type="expression" dxfId="959" priority="352" stopIfTrue="1">
      <formula>$D249="X"</formula>
    </cfRule>
  </conditionalFormatting>
  <conditionalFormatting sqref="L260">
    <cfRule type="expression" dxfId="958" priority="351" stopIfTrue="1">
      <formula>$D260="X"</formula>
    </cfRule>
  </conditionalFormatting>
  <conditionalFormatting sqref="L271">
    <cfRule type="expression" dxfId="957" priority="350" stopIfTrue="1">
      <formula>$D271="X"</formula>
    </cfRule>
  </conditionalFormatting>
  <conditionalFormatting sqref="L282">
    <cfRule type="expression" dxfId="956" priority="349" stopIfTrue="1">
      <formula>$D282="X"</formula>
    </cfRule>
  </conditionalFormatting>
  <conditionalFormatting sqref="L304">
    <cfRule type="expression" dxfId="955" priority="347" stopIfTrue="1">
      <formula>$D304="X"</formula>
    </cfRule>
  </conditionalFormatting>
  <conditionalFormatting sqref="L315">
    <cfRule type="expression" dxfId="954" priority="346" stopIfTrue="1">
      <formula>$D315="X"</formula>
    </cfRule>
  </conditionalFormatting>
  <conditionalFormatting sqref="L326">
    <cfRule type="expression" dxfId="953" priority="345" stopIfTrue="1">
      <formula>$D326="X"</formula>
    </cfRule>
  </conditionalFormatting>
  <conditionalFormatting sqref="L337">
    <cfRule type="expression" dxfId="952" priority="344" stopIfTrue="1">
      <formula>$D337="X"</formula>
    </cfRule>
  </conditionalFormatting>
  <conditionalFormatting sqref="L348">
    <cfRule type="expression" dxfId="951" priority="343" stopIfTrue="1">
      <formula>$D348="X"</formula>
    </cfRule>
  </conditionalFormatting>
  <conditionalFormatting sqref="B19:B28">
    <cfRule type="expression" dxfId="950" priority="341" stopIfTrue="1">
      <formula>$D19="X"</formula>
    </cfRule>
  </conditionalFormatting>
  <conditionalFormatting sqref="B30:B39">
    <cfRule type="expression" dxfId="949" priority="340" stopIfTrue="1">
      <formula>$D30="X"</formula>
    </cfRule>
  </conditionalFormatting>
  <conditionalFormatting sqref="B41:B50">
    <cfRule type="expression" dxfId="948" priority="339" stopIfTrue="1">
      <formula>$D41="X"</formula>
    </cfRule>
  </conditionalFormatting>
  <conditionalFormatting sqref="B52:B61">
    <cfRule type="expression" dxfId="947" priority="338" stopIfTrue="1">
      <formula>$D52="X"</formula>
    </cfRule>
  </conditionalFormatting>
  <conditionalFormatting sqref="B63:B72">
    <cfRule type="expression" dxfId="946" priority="337" stopIfTrue="1">
      <formula>$D63="X"</formula>
    </cfRule>
  </conditionalFormatting>
  <conditionalFormatting sqref="B74:B83">
    <cfRule type="expression" dxfId="945" priority="336" stopIfTrue="1">
      <formula>$D74="X"</formula>
    </cfRule>
  </conditionalFormatting>
  <conditionalFormatting sqref="B85:B94">
    <cfRule type="expression" dxfId="944" priority="335" stopIfTrue="1">
      <formula>$D85="X"</formula>
    </cfRule>
  </conditionalFormatting>
  <conditionalFormatting sqref="B96:B105">
    <cfRule type="expression" dxfId="943" priority="334" stopIfTrue="1">
      <formula>$D96="X"</formula>
    </cfRule>
  </conditionalFormatting>
  <conditionalFormatting sqref="B107:B116">
    <cfRule type="expression" dxfId="942" priority="333" stopIfTrue="1">
      <formula>$D107="X"</formula>
    </cfRule>
  </conditionalFormatting>
  <conditionalFormatting sqref="B118:B127">
    <cfRule type="expression" dxfId="941" priority="332" stopIfTrue="1">
      <formula>$D118="X"</formula>
    </cfRule>
  </conditionalFormatting>
  <conditionalFormatting sqref="B129:B138">
    <cfRule type="expression" dxfId="940" priority="331" stopIfTrue="1">
      <formula>$D129="X"</formula>
    </cfRule>
  </conditionalFormatting>
  <conditionalFormatting sqref="B140:B149">
    <cfRule type="expression" dxfId="939" priority="330" stopIfTrue="1">
      <formula>$D140="X"</formula>
    </cfRule>
  </conditionalFormatting>
  <conditionalFormatting sqref="B151:B160">
    <cfRule type="expression" dxfId="938" priority="329" stopIfTrue="1">
      <formula>$D151="X"</formula>
    </cfRule>
  </conditionalFormatting>
  <conditionalFormatting sqref="B162:B171">
    <cfRule type="expression" dxfId="937" priority="328" stopIfTrue="1">
      <formula>$D162="X"</formula>
    </cfRule>
  </conditionalFormatting>
  <conditionalFormatting sqref="B173:B182">
    <cfRule type="expression" dxfId="936" priority="327" stopIfTrue="1">
      <formula>$D173="X"</formula>
    </cfRule>
  </conditionalFormatting>
  <conditionalFormatting sqref="B184:B193">
    <cfRule type="expression" dxfId="935" priority="326" stopIfTrue="1">
      <formula>$D184="X"</formula>
    </cfRule>
  </conditionalFormatting>
  <conditionalFormatting sqref="B195:B204">
    <cfRule type="expression" dxfId="934" priority="325" stopIfTrue="1">
      <formula>$D195="X"</formula>
    </cfRule>
  </conditionalFormatting>
  <conditionalFormatting sqref="B206:B215">
    <cfRule type="expression" dxfId="933" priority="324" stopIfTrue="1">
      <formula>$D206="X"</formula>
    </cfRule>
  </conditionalFormatting>
  <conditionalFormatting sqref="B217:B226">
    <cfRule type="expression" dxfId="932" priority="323" stopIfTrue="1">
      <formula>$D217="X"</formula>
    </cfRule>
  </conditionalFormatting>
  <conditionalFormatting sqref="B228:B237">
    <cfRule type="expression" dxfId="931" priority="322" stopIfTrue="1">
      <formula>$D228="X"</formula>
    </cfRule>
  </conditionalFormatting>
  <conditionalFormatting sqref="B239:B248">
    <cfRule type="expression" dxfId="930" priority="321" stopIfTrue="1">
      <formula>$D239="X"</formula>
    </cfRule>
  </conditionalFormatting>
  <conditionalFormatting sqref="B250:B259">
    <cfRule type="expression" dxfId="929" priority="320" stopIfTrue="1">
      <formula>$D250="X"</formula>
    </cfRule>
  </conditionalFormatting>
  <conditionalFormatting sqref="B261:B270">
    <cfRule type="expression" dxfId="928" priority="319" stopIfTrue="1">
      <formula>$D261="X"</formula>
    </cfRule>
  </conditionalFormatting>
  <conditionalFormatting sqref="B272:B281">
    <cfRule type="expression" dxfId="927" priority="318" stopIfTrue="1">
      <formula>$D272="X"</formula>
    </cfRule>
  </conditionalFormatting>
  <conditionalFormatting sqref="B283:B292">
    <cfRule type="expression" dxfId="926" priority="317" stopIfTrue="1">
      <formula>$D283="X"</formula>
    </cfRule>
  </conditionalFormatting>
  <conditionalFormatting sqref="B294:B303">
    <cfRule type="expression" dxfId="925" priority="316" stopIfTrue="1">
      <formula>$D294="X"</formula>
    </cfRule>
  </conditionalFormatting>
  <conditionalFormatting sqref="B305:B314">
    <cfRule type="expression" dxfId="924" priority="315" stopIfTrue="1">
      <formula>$D305="X"</formula>
    </cfRule>
  </conditionalFormatting>
  <conditionalFormatting sqref="B316:B325">
    <cfRule type="expression" dxfId="923" priority="314" stopIfTrue="1">
      <formula>$D316="X"</formula>
    </cfRule>
  </conditionalFormatting>
  <conditionalFormatting sqref="B327:B336">
    <cfRule type="expression" dxfId="922" priority="313" stopIfTrue="1">
      <formula>$D327="X"</formula>
    </cfRule>
  </conditionalFormatting>
  <conditionalFormatting sqref="B338:B347">
    <cfRule type="expression" dxfId="921" priority="312" stopIfTrue="1">
      <formula>$D338="X"</formula>
    </cfRule>
  </conditionalFormatting>
  <conditionalFormatting sqref="B8:B17">
    <cfRule type="expression" dxfId="920" priority="311" stopIfTrue="1">
      <formula>$D8="X"</formula>
    </cfRule>
  </conditionalFormatting>
  <conditionalFormatting sqref="A8">
    <cfRule type="expression" dxfId="919" priority="2189" stopIfTrue="1">
      <formula>$D18="X"</formula>
    </cfRule>
  </conditionalFormatting>
  <conditionalFormatting sqref="A19">
    <cfRule type="expression" dxfId="918" priority="310" stopIfTrue="1">
      <formula>$D29="X"</formula>
    </cfRule>
  </conditionalFormatting>
  <conditionalFormatting sqref="A30">
    <cfRule type="expression" dxfId="917" priority="309" stopIfTrue="1">
      <formula>$D40="X"</formula>
    </cfRule>
  </conditionalFormatting>
  <conditionalFormatting sqref="A41">
    <cfRule type="expression" dxfId="916" priority="308" stopIfTrue="1">
      <formula>$D51="X"</formula>
    </cfRule>
  </conditionalFormatting>
  <conditionalFormatting sqref="A52">
    <cfRule type="expression" dxfId="915" priority="307" stopIfTrue="1">
      <formula>$D62="X"</formula>
    </cfRule>
  </conditionalFormatting>
  <conditionalFormatting sqref="A63">
    <cfRule type="expression" dxfId="914" priority="306" stopIfTrue="1">
      <formula>$D73="X"</formula>
    </cfRule>
  </conditionalFormatting>
  <conditionalFormatting sqref="A74">
    <cfRule type="expression" dxfId="913" priority="305" stopIfTrue="1">
      <formula>$D84="X"</formula>
    </cfRule>
  </conditionalFormatting>
  <conditionalFormatting sqref="A85">
    <cfRule type="expression" dxfId="912" priority="304" stopIfTrue="1">
      <formula>$D95="X"</formula>
    </cfRule>
  </conditionalFormatting>
  <conditionalFormatting sqref="A96">
    <cfRule type="expression" dxfId="911" priority="303" stopIfTrue="1">
      <formula>$D106="X"</formula>
    </cfRule>
  </conditionalFormatting>
  <conditionalFormatting sqref="A107">
    <cfRule type="expression" dxfId="910" priority="302" stopIfTrue="1">
      <formula>$D117="X"</formula>
    </cfRule>
  </conditionalFormatting>
  <conditionalFormatting sqref="A118">
    <cfRule type="expression" dxfId="909" priority="301" stopIfTrue="1">
      <formula>$D128="X"</formula>
    </cfRule>
  </conditionalFormatting>
  <conditionalFormatting sqref="A129">
    <cfRule type="expression" dxfId="908" priority="300" stopIfTrue="1">
      <formula>$D139="X"</formula>
    </cfRule>
  </conditionalFormatting>
  <conditionalFormatting sqref="A140">
    <cfRule type="expression" dxfId="907" priority="299" stopIfTrue="1">
      <formula>$D150="X"</formula>
    </cfRule>
  </conditionalFormatting>
  <conditionalFormatting sqref="A151">
    <cfRule type="expression" dxfId="906" priority="298" stopIfTrue="1">
      <formula>$D161="X"</formula>
    </cfRule>
  </conditionalFormatting>
  <conditionalFormatting sqref="A162">
    <cfRule type="expression" dxfId="905" priority="297" stopIfTrue="1">
      <formula>$D172="X"</formula>
    </cfRule>
  </conditionalFormatting>
  <conditionalFormatting sqref="A173">
    <cfRule type="expression" dxfId="904" priority="296" stopIfTrue="1">
      <formula>$D183="X"</formula>
    </cfRule>
  </conditionalFormatting>
  <conditionalFormatting sqref="A184">
    <cfRule type="expression" dxfId="903" priority="295" stopIfTrue="1">
      <formula>$D194="X"</formula>
    </cfRule>
  </conditionalFormatting>
  <conditionalFormatting sqref="A195">
    <cfRule type="expression" dxfId="902" priority="294" stopIfTrue="1">
      <formula>$D205="X"</formula>
    </cfRule>
  </conditionalFormatting>
  <conditionalFormatting sqref="A206">
    <cfRule type="expression" dxfId="901" priority="293" stopIfTrue="1">
      <formula>$D216="X"</formula>
    </cfRule>
  </conditionalFormatting>
  <conditionalFormatting sqref="A217">
    <cfRule type="expression" dxfId="900" priority="292" stopIfTrue="1">
      <formula>$D227="X"</formula>
    </cfRule>
  </conditionalFormatting>
  <conditionalFormatting sqref="A228">
    <cfRule type="expression" dxfId="899" priority="291" stopIfTrue="1">
      <formula>$D238="X"</formula>
    </cfRule>
  </conditionalFormatting>
  <conditionalFormatting sqref="A239">
    <cfRule type="expression" dxfId="898" priority="290" stopIfTrue="1">
      <formula>$D249="X"</formula>
    </cfRule>
  </conditionalFormatting>
  <conditionalFormatting sqref="A250">
    <cfRule type="expression" dxfId="897" priority="289" stopIfTrue="1">
      <formula>$D260="X"</formula>
    </cfRule>
  </conditionalFormatting>
  <conditionalFormatting sqref="A261">
    <cfRule type="expression" dxfId="896" priority="288" stopIfTrue="1">
      <formula>$D271="X"</formula>
    </cfRule>
  </conditionalFormatting>
  <conditionalFormatting sqref="A272">
    <cfRule type="expression" dxfId="895" priority="287" stopIfTrue="1">
      <formula>$D282="X"</formula>
    </cfRule>
  </conditionalFormatting>
  <conditionalFormatting sqref="A283">
    <cfRule type="expression" dxfId="894" priority="286" stopIfTrue="1">
      <formula>$D293="X"</formula>
    </cfRule>
  </conditionalFormatting>
  <conditionalFormatting sqref="A294">
    <cfRule type="expression" dxfId="893" priority="285" stopIfTrue="1">
      <formula>$D304="X"</formula>
    </cfRule>
  </conditionalFormatting>
  <conditionalFormatting sqref="A305">
    <cfRule type="expression" dxfId="892" priority="284" stopIfTrue="1">
      <formula>$D315="X"</formula>
    </cfRule>
  </conditionalFormatting>
  <conditionalFormatting sqref="A316">
    <cfRule type="expression" dxfId="891" priority="283" stopIfTrue="1">
      <formula>$D326="X"</formula>
    </cfRule>
  </conditionalFormatting>
  <conditionalFormatting sqref="A327">
    <cfRule type="expression" dxfId="890" priority="282" stopIfTrue="1">
      <formula>$D337="X"</formula>
    </cfRule>
  </conditionalFormatting>
  <conditionalFormatting sqref="A338">
    <cfRule type="expression" dxfId="889" priority="281" stopIfTrue="1">
      <formula>$D348="X"</formula>
    </cfRule>
  </conditionalFormatting>
  <conditionalFormatting sqref="E18 E29 E40 E51 E62 E73 E84 E95 E106 E117 E128 E139 E150 E161 E172 E183 E194 E205 E216 E227 E238 E249 E260 E271 E282 E293 E304 E315 E326 E337 E348">
    <cfRule type="expression" dxfId="888" priority="2279" stopIfTrue="1">
      <formula>AND(LEN(B18)=0,$E18&gt;0,OR($E18&lt;$F7,ISBLANK(F7)))</formula>
    </cfRule>
  </conditionalFormatting>
  <conditionalFormatting sqref="I8:J17 I140:J149 I206:J215">
    <cfRule type="expression" dxfId="887" priority="2281"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886" priority="2289" stopIfTrue="1">
      <formula>OR(AND(#REF!=0,$D19&lt;&gt;"X",$I19&lt;&gt;"U",$I19&lt;&gt;"u",$I19&lt;&gt;"K",I19&lt;&gt;"k",$I19&lt;&gt;"F",$I19&lt;&gt;"f",LEN($B19)&lt;&gt;0),AND($D19="X",$I19&lt;&gt;""),AND(#REF!&lt;&gt;0,OR($I19="F",$I19="f")))</formula>
    </cfRule>
  </conditionalFormatting>
  <conditionalFormatting sqref="I41:J50">
    <cfRule type="expression" dxfId="885" priority="2305" stopIfTrue="1">
      <formula>OR(AND(#REF!=0,$D41&lt;&gt;"X",$I41&lt;&gt;"U",$I41&lt;&gt;"u",$I41&lt;&gt;"K",I41&lt;&gt;"k",$I41&lt;&gt;"F",$I41&lt;&gt;"f",LEN($B41)&lt;&gt;0),AND($D41="X",$I41&lt;&gt;""),AND(#REF!&lt;&gt;0,OR($I41="F",$I41="f")))</formula>
    </cfRule>
  </conditionalFormatting>
  <conditionalFormatting sqref="E10:E17">
    <cfRule type="expression" dxfId="884" priority="277" stopIfTrue="1">
      <formula>$D10="X"</formula>
    </cfRule>
  </conditionalFormatting>
  <conditionalFormatting sqref="F8:F17">
    <cfRule type="expression" dxfId="883" priority="276" stopIfTrue="1">
      <formula>$D8="X"</formula>
    </cfRule>
    <cfRule type="expression" dxfId="882" priority="278" stopIfTrue="1">
      <formula>AND(NOT(ISBLANK(E8)),ISBLANK(F8))</formula>
    </cfRule>
    <cfRule type="expression" dxfId="881" priority="279" stopIfTrue="1">
      <formula>AND($F8&gt;0,OR($F8&lt;=$E8,$F8&gt;1,ROUND(F8-E8,6)&lt;ROUND(Mindest,6)))</formula>
    </cfRule>
  </conditionalFormatting>
  <conditionalFormatting sqref="E10:E17">
    <cfRule type="expression" dxfId="880" priority="280" stopIfTrue="1">
      <formula>AND($E10&gt;0,OR($E10&lt;$F9,ISBLANK(F9)))</formula>
    </cfRule>
  </conditionalFormatting>
  <conditionalFormatting sqref="F19:F28">
    <cfRule type="expression" dxfId="879" priority="271" stopIfTrue="1">
      <formula>$D19="X"</formula>
    </cfRule>
    <cfRule type="expression" dxfId="878" priority="273" stopIfTrue="1">
      <formula>AND(NOT(ISBLANK(E19)),ISBLANK(F19))</formula>
    </cfRule>
    <cfRule type="expression" dxfId="877" priority="274" stopIfTrue="1">
      <formula>AND($F19&gt;0,OR($F19&lt;=$E19,$F19&gt;1,ROUND(F19-E19,6)&lt;ROUND(Mindest,6)))</formula>
    </cfRule>
  </conditionalFormatting>
  <conditionalFormatting sqref="F30:F39">
    <cfRule type="expression" dxfId="876" priority="266" stopIfTrue="1">
      <formula>$D30="X"</formula>
    </cfRule>
    <cfRule type="expression" dxfId="875" priority="268" stopIfTrue="1">
      <formula>AND(NOT(ISBLANK(E30)),ISBLANK(F30))</formula>
    </cfRule>
    <cfRule type="expression" dxfId="874" priority="269" stopIfTrue="1">
      <formula>AND($F30&gt;0,OR($F30&lt;=$E30,$F30&gt;1,ROUND(F30-E30,6)&lt;ROUND(Mindest,6)))</formula>
    </cfRule>
  </conditionalFormatting>
  <conditionalFormatting sqref="F41:F50">
    <cfRule type="expression" dxfId="873" priority="261" stopIfTrue="1">
      <formula>$D41="X"</formula>
    </cfRule>
    <cfRule type="expression" dxfId="872" priority="263" stopIfTrue="1">
      <formula>AND(NOT(ISBLANK(E41)),ISBLANK(F41))</formula>
    </cfRule>
    <cfRule type="expression" dxfId="871" priority="264" stopIfTrue="1">
      <formula>AND($F41&gt;0,OR($F41&lt;=$E41,$F41&gt;1,ROUND(F41-E41,6)&lt;ROUND(Mindest,6)))</formula>
    </cfRule>
  </conditionalFormatting>
  <conditionalFormatting sqref="F52:F61">
    <cfRule type="expression" dxfId="870" priority="256" stopIfTrue="1">
      <formula>$D52="X"</formula>
    </cfRule>
    <cfRule type="expression" dxfId="869" priority="258" stopIfTrue="1">
      <formula>AND(NOT(ISBLANK(E52)),ISBLANK(F52))</formula>
    </cfRule>
    <cfRule type="expression" dxfId="868" priority="259" stopIfTrue="1">
      <formula>AND($F52&gt;0,OR($F52&lt;=$E52,$F52&gt;1,ROUND(F52-E52,6)&lt;ROUND(Mindest,6)))</formula>
    </cfRule>
  </conditionalFormatting>
  <conditionalFormatting sqref="F63:F72">
    <cfRule type="expression" dxfId="867" priority="251" stopIfTrue="1">
      <formula>$D63="X"</formula>
    </cfRule>
    <cfRule type="expression" dxfId="866" priority="253" stopIfTrue="1">
      <formula>AND(NOT(ISBLANK(E63)),ISBLANK(F63))</formula>
    </cfRule>
    <cfRule type="expression" dxfId="865" priority="254" stopIfTrue="1">
      <formula>AND($F63&gt;0,OR($F63&lt;=$E63,$F63&gt;1,ROUND(F63-E63,6)&lt;ROUND(Mindest,6)))</formula>
    </cfRule>
  </conditionalFormatting>
  <conditionalFormatting sqref="F74:F83">
    <cfRule type="expression" dxfId="864" priority="246" stopIfTrue="1">
      <formula>$D74="X"</formula>
    </cfRule>
    <cfRule type="expression" dxfId="863" priority="248" stopIfTrue="1">
      <formula>AND(NOT(ISBLANK(E74)),ISBLANK(F74))</formula>
    </cfRule>
    <cfRule type="expression" dxfId="862" priority="249" stopIfTrue="1">
      <formula>AND($F74&gt;0,OR($F74&lt;=$E74,$F74&gt;1,ROUND(F74-E74,6)&lt;ROUND(Mindest,6)))</formula>
    </cfRule>
  </conditionalFormatting>
  <conditionalFormatting sqref="F85:F94">
    <cfRule type="expression" dxfId="861" priority="241" stopIfTrue="1">
      <formula>$D85="X"</formula>
    </cfRule>
    <cfRule type="expression" dxfId="860" priority="243" stopIfTrue="1">
      <formula>AND(NOT(ISBLANK(E85)),ISBLANK(F85))</formula>
    </cfRule>
    <cfRule type="expression" dxfId="859" priority="244" stopIfTrue="1">
      <formula>AND($F85&gt;0,OR($F85&lt;=$E85,$F85&gt;1,ROUND(F85-E85,6)&lt;ROUND(Mindest,6)))</formula>
    </cfRule>
  </conditionalFormatting>
  <conditionalFormatting sqref="F96:F105">
    <cfRule type="expression" dxfId="858" priority="236" stopIfTrue="1">
      <formula>$D96="X"</formula>
    </cfRule>
    <cfRule type="expression" dxfId="857" priority="238" stopIfTrue="1">
      <formula>AND(NOT(ISBLANK(E96)),ISBLANK(F96))</formula>
    </cfRule>
    <cfRule type="expression" dxfId="856" priority="239" stopIfTrue="1">
      <formula>AND($F96&gt;0,OR($F96&lt;=$E96,$F96&gt;1,ROUND(F96-E96,6)&lt;ROUND(Mindest,6)))</formula>
    </cfRule>
  </conditionalFormatting>
  <conditionalFormatting sqref="F107:F116">
    <cfRule type="expression" dxfId="855" priority="231" stopIfTrue="1">
      <formula>$D107="X"</formula>
    </cfRule>
    <cfRule type="expression" dxfId="854" priority="233" stopIfTrue="1">
      <formula>AND(NOT(ISBLANK(E107)),ISBLANK(F107))</formula>
    </cfRule>
    <cfRule type="expression" dxfId="853" priority="234" stopIfTrue="1">
      <formula>AND($F107&gt;0,OR($F107&lt;=$E107,$F107&gt;1,ROUND(F107-E107,6)&lt;ROUND(Mindest,6)))</formula>
    </cfRule>
  </conditionalFormatting>
  <conditionalFormatting sqref="F118:F127">
    <cfRule type="expression" dxfId="852" priority="226" stopIfTrue="1">
      <formula>$D118="X"</formula>
    </cfRule>
    <cfRule type="expression" dxfId="851" priority="228" stopIfTrue="1">
      <formula>AND(NOT(ISBLANK(E118)),ISBLANK(F118))</formula>
    </cfRule>
    <cfRule type="expression" dxfId="850" priority="229" stopIfTrue="1">
      <formula>AND($F118&gt;0,OR($F118&lt;=$E118,$F118&gt;1,ROUND(F118-E118,6)&lt;ROUND(Mindest,6)))</formula>
    </cfRule>
  </conditionalFormatting>
  <conditionalFormatting sqref="F129:F138">
    <cfRule type="expression" dxfId="849" priority="221" stopIfTrue="1">
      <formula>$D129="X"</formula>
    </cfRule>
    <cfRule type="expression" dxfId="848" priority="223" stopIfTrue="1">
      <formula>AND(NOT(ISBLANK(E129)),ISBLANK(F129))</formula>
    </cfRule>
    <cfRule type="expression" dxfId="847" priority="224" stopIfTrue="1">
      <formula>AND($F129&gt;0,OR($F129&lt;=$E129,$F129&gt;1,ROUND(F129-E129,6)&lt;ROUND(Mindest,6)))</formula>
    </cfRule>
  </conditionalFormatting>
  <conditionalFormatting sqref="F140:F149">
    <cfRule type="expression" dxfId="846" priority="216" stopIfTrue="1">
      <formula>$D140="X"</formula>
    </cfRule>
    <cfRule type="expression" dxfId="845" priority="218" stopIfTrue="1">
      <formula>AND(NOT(ISBLANK(E140)),ISBLANK(F140))</formula>
    </cfRule>
    <cfRule type="expression" dxfId="844" priority="219" stopIfTrue="1">
      <formula>AND($F140&gt;0,OR($F140&lt;=$E140,$F140&gt;1,ROUND(F140-E140,6)&lt;ROUND(Mindest,6)))</formula>
    </cfRule>
  </conditionalFormatting>
  <conditionalFormatting sqref="F151:F160">
    <cfRule type="expression" dxfId="843" priority="211" stopIfTrue="1">
      <formula>$D151="X"</formula>
    </cfRule>
    <cfRule type="expression" dxfId="842" priority="213" stopIfTrue="1">
      <formula>AND(NOT(ISBLANK(E151)),ISBLANK(F151))</formula>
    </cfRule>
    <cfRule type="expression" dxfId="841" priority="214" stopIfTrue="1">
      <formula>AND($F151&gt;0,OR($F151&lt;=$E151,$F151&gt;1,ROUND(F151-E151,6)&lt;ROUND(Mindest,6)))</formula>
    </cfRule>
  </conditionalFormatting>
  <conditionalFormatting sqref="F162:F171">
    <cfRule type="expression" dxfId="840" priority="206" stopIfTrue="1">
      <formula>$D162="X"</formula>
    </cfRule>
    <cfRule type="expression" dxfId="839" priority="208" stopIfTrue="1">
      <formula>AND(NOT(ISBLANK(E162)),ISBLANK(F162))</formula>
    </cfRule>
    <cfRule type="expression" dxfId="838" priority="209" stopIfTrue="1">
      <formula>AND($F162&gt;0,OR($F162&lt;=$E162,$F162&gt;1,ROUND(F162-E162,6)&lt;ROUND(Mindest,6)))</formula>
    </cfRule>
  </conditionalFormatting>
  <conditionalFormatting sqref="F173:F182">
    <cfRule type="expression" dxfId="837" priority="201" stopIfTrue="1">
      <formula>$D173="X"</formula>
    </cfRule>
    <cfRule type="expression" dxfId="836" priority="203" stopIfTrue="1">
      <formula>AND(NOT(ISBLANK(E173)),ISBLANK(F173))</formula>
    </cfRule>
    <cfRule type="expression" dxfId="835" priority="204" stopIfTrue="1">
      <formula>AND($F173&gt;0,OR($F173&lt;=$E173,$F173&gt;1,ROUND(F173-E173,6)&lt;ROUND(Mindest,6)))</formula>
    </cfRule>
  </conditionalFormatting>
  <conditionalFormatting sqref="F184:F193">
    <cfRule type="expression" dxfId="834" priority="196" stopIfTrue="1">
      <formula>$D184="X"</formula>
    </cfRule>
    <cfRule type="expression" dxfId="833" priority="198" stopIfTrue="1">
      <formula>AND(NOT(ISBLANK(E184)),ISBLANK(F184))</formula>
    </cfRule>
    <cfRule type="expression" dxfId="832" priority="199" stopIfTrue="1">
      <formula>AND($F184&gt;0,OR($F184&lt;=$E184,$F184&gt;1,ROUND(F184-E184,6)&lt;ROUND(Mindest,6)))</formula>
    </cfRule>
  </conditionalFormatting>
  <conditionalFormatting sqref="F195:F204">
    <cfRule type="expression" dxfId="831" priority="191" stopIfTrue="1">
      <formula>$D195="X"</formula>
    </cfRule>
    <cfRule type="expression" dxfId="830" priority="193" stopIfTrue="1">
      <formula>AND(NOT(ISBLANK(E195)),ISBLANK(F195))</formula>
    </cfRule>
    <cfRule type="expression" dxfId="829" priority="194" stopIfTrue="1">
      <formula>AND($F195&gt;0,OR($F195&lt;=$E195,$F195&gt;1,ROUND(F195-E195,6)&lt;ROUND(Mindest,6)))</formula>
    </cfRule>
  </conditionalFormatting>
  <conditionalFormatting sqref="F206:F215">
    <cfRule type="expression" dxfId="828" priority="186" stopIfTrue="1">
      <formula>$D206="X"</formula>
    </cfRule>
    <cfRule type="expression" dxfId="827" priority="188" stopIfTrue="1">
      <formula>AND(NOT(ISBLANK(E206)),ISBLANK(F206))</formula>
    </cfRule>
    <cfRule type="expression" dxfId="826" priority="189" stopIfTrue="1">
      <formula>AND($F206&gt;0,OR($F206&lt;=$E206,$F206&gt;1,ROUND(F206-E206,6)&lt;ROUND(Mindest,6)))</formula>
    </cfRule>
  </conditionalFormatting>
  <conditionalFormatting sqref="F217:F226">
    <cfRule type="expression" dxfId="825" priority="181" stopIfTrue="1">
      <formula>$D217="X"</formula>
    </cfRule>
    <cfRule type="expression" dxfId="824" priority="183" stopIfTrue="1">
      <formula>AND(NOT(ISBLANK(E217)),ISBLANK(F217))</formula>
    </cfRule>
    <cfRule type="expression" dxfId="823" priority="184" stopIfTrue="1">
      <formula>AND($F217&gt;0,OR($F217&lt;=$E217,$F217&gt;1,ROUND(F217-E217,6)&lt;ROUND(Mindest,6)))</formula>
    </cfRule>
  </conditionalFormatting>
  <conditionalFormatting sqref="F228:F237">
    <cfRule type="expression" dxfId="822" priority="176" stopIfTrue="1">
      <formula>$D228="X"</formula>
    </cfRule>
    <cfRule type="expression" dxfId="821" priority="178" stopIfTrue="1">
      <formula>AND(NOT(ISBLANK(E228)),ISBLANK(F228))</formula>
    </cfRule>
    <cfRule type="expression" dxfId="820" priority="179" stopIfTrue="1">
      <formula>AND($F228&gt;0,OR($F228&lt;=$E228,$F228&gt;1,ROUND(F228-E228,6)&lt;ROUND(Mindest,6)))</formula>
    </cfRule>
  </conditionalFormatting>
  <conditionalFormatting sqref="F239:F248">
    <cfRule type="expression" dxfId="819" priority="171" stopIfTrue="1">
      <formula>$D239="X"</formula>
    </cfRule>
    <cfRule type="expression" dxfId="818" priority="173" stopIfTrue="1">
      <formula>AND(NOT(ISBLANK(E239)),ISBLANK(F239))</formula>
    </cfRule>
    <cfRule type="expression" dxfId="817" priority="174" stopIfTrue="1">
      <formula>AND($F239&gt;0,OR($F239&lt;=$E239,$F239&gt;1,ROUND(F239-E239,6)&lt;ROUND(Mindest,6)))</formula>
    </cfRule>
  </conditionalFormatting>
  <conditionalFormatting sqref="F250:F259">
    <cfRule type="expression" dxfId="816" priority="166" stopIfTrue="1">
      <formula>$D250="X"</formula>
    </cfRule>
    <cfRule type="expression" dxfId="815" priority="168" stopIfTrue="1">
      <formula>AND(NOT(ISBLANK(E250)),ISBLANK(F250))</formula>
    </cfRule>
    <cfRule type="expression" dxfId="814" priority="169" stopIfTrue="1">
      <formula>AND($F250&gt;0,OR($F250&lt;=$E250,$F250&gt;1,ROUND(F250-E250,6)&lt;ROUND(Mindest,6)))</formula>
    </cfRule>
  </conditionalFormatting>
  <conditionalFormatting sqref="F261:F270">
    <cfRule type="expression" dxfId="813" priority="161" stopIfTrue="1">
      <formula>$D261="X"</formula>
    </cfRule>
    <cfRule type="expression" dxfId="812" priority="163" stopIfTrue="1">
      <formula>AND(NOT(ISBLANK(E261)),ISBLANK(F261))</formula>
    </cfRule>
    <cfRule type="expression" dxfId="811" priority="164" stopIfTrue="1">
      <formula>AND($F261&gt;0,OR($F261&lt;=$E261,$F261&gt;1,ROUND(F261-E261,6)&lt;ROUND(Mindest,6)))</formula>
    </cfRule>
  </conditionalFormatting>
  <conditionalFormatting sqref="F272:F281">
    <cfRule type="expression" dxfId="810" priority="156" stopIfTrue="1">
      <formula>$D272="X"</formula>
    </cfRule>
    <cfRule type="expression" dxfId="809" priority="158" stopIfTrue="1">
      <formula>AND(NOT(ISBLANK(E272)),ISBLANK(F272))</formula>
    </cfRule>
    <cfRule type="expression" dxfId="808" priority="159" stopIfTrue="1">
      <formula>AND($F272&gt;0,OR($F272&lt;=$E272,$F272&gt;1,ROUND(F272-E272,6)&lt;ROUND(Mindest,6)))</formula>
    </cfRule>
  </conditionalFormatting>
  <conditionalFormatting sqref="F283:F292">
    <cfRule type="expression" dxfId="807" priority="151" stopIfTrue="1">
      <formula>$D283="X"</formula>
    </cfRule>
    <cfRule type="expression" dxfId="806" priority="153" stopIfTrue="1">
      <formula>AND(NOT(ISBLANK(E283)),ISBLANK(F283))</formula>
    </cfRule>
    <cfRule type="expression" dxfId="805" priority="154" stopIfTrue="1">
      <formula>AND($F283&gt;0,OR($F283&lt;=$E283,$F283&gt;1,ROUND(F283-E283,6)&lt;ROUND(Mindest,6)))</formula>
    </cfRule>
  </conditionalFormatting>
  <conditionalFormatting sqref="F294:F303">
    <cfRule type="expression" dxfId="804" priority="146" stopIfTrue="1">
      <formula>$D294="X"</formula>
    </cfRule>
    <cfRule type="expression" dxfId="803" priority="148" stopIfTrue="1">
      <formula>AND(NOT(ISBLANK(E294)),ISBLANK(F294))</formula>
    </cfRule>
    <cfRule type="expression" dxfId="802" priority="149" stopIfTrue="1">
      <formula>AND($F294&gt;0,OR($F294&lt;=$E294,$F294&gt;1,ROUND(F294-E294,6)&lt;ROUND(Mindest,6)))</formula>
    </cfRule>
  </conditionalFormatting>
  <conditionalFormatting sqref="F305:F314">
    <cfRule type="expression" dxfId="801" priority="141" stopIfTrue="1">
      <formula>$D305="X"</formula>
    </cfRule>
    <cfRule type="expression" dxfId="800" priority="143" stopIfTrue="1">
      <formula>AND(NOT(ISBLANK(E305)),ISBLANK(F305))</formula>
    </cfRule>
    <cfRule type="expression" dxfId="799" priority="144" stopIfTrue="1">
      <formula>AND($F305&gt;0,OR($F305&lt;=$E305,$F305&gt;1,ROUND(F305-E305,6)&lt;ROUND(Mindest,6)))</formula>
    </cfRule>
  </conditionalFormatting>
  <conditionalFormatting sqref="F316:F325">
    <cfRule type="expression" dxfId="798" priority="136" stopIfTrue="1">
      <formula>$D316="X"</formula>
    </cfRule>
    <cfRule type="expression" dxfId="797" priority="138" stopIfTrue="1">
      <formula>AND(NOT(ISBLANK(E316)),ISBLANK(F316))</formula>
    </cfRule>
    <cfRule type="expression" dxfId="796" priority="139" stopIfTrue="1">
      <formula>AND($F316&gt;0,OR($F316&lt;=$E316,$F316&gt;1,ROUND(F316-E316,6)&lt;ROUND(Mindest,6)))</formula>
    </cfRule>
  </conditionalFormatting>
  <conditionalFormatting sqref="F327:F336">
    <cfRule type="expression" dxfId="795" priority="131" stopIfTrue="1">
      <formula>$D327="X"</formula>
    </cfRule>
    <cfRule type="expression" dxfId="794" priority="133" stopIfTrue="1">
      <formula>AND(NOT(ISBLANK(E327)),ISBLANK(F327))</formula>
    </cfRule>
    <cfRule type="expression" dxfId="793" priority="134" stopIfTrue="1">
      <formula>AND($F327&gt;0,OR($F327&lt;=$E327,$F327&gt;1,ROUND(F327-E327,6)&lt;ROUND(Mindest,6)))</formula>
    </cfRule>
  </conditionalFormatting>
  <conditionalFormatting sqref="F338:F347">
    <cfRule type="expression" dxfId="792" priority="126" stopIfTrue="1">
      <formula>$D338="X"</formula>
    </cfRule>
    <cfRule type="expression" dxfId="791" priority="128" stopIfTrue="1">
      <formula>AND(NOT(ISBLANK(E338)),ISBLANK(F338))</formula>
    </cfRule>
    <cfRule type="expression" dxfId="790" priority="129" stopIfTrue="1">
      <formula>AND($F338&gt;0,OR($F338&lt;=$E338,$F338&gt;1,ROUND(F338-E338,6)&lt;ROUND(Mindest,6)))</formula>
    </cfRule>
  </conditionalFormatting>
  <conditionalFormatting sqref="E9:E17">
    <cfRule type="expression" dxfId="789" priority="124" stopIfTrue="1">
      <formula>$D9="X"</formula>
    </cfRule>
  </conditionalFormatting>
  <conditionalFormatting sqref="E9:E17">
    <cfRule type="expression" dxfId="788" priority="125" stopIfTrue="1">
      <formula>AND($E9&gt;0,OR($E9&lt;$F8,ISBLANK(F8)))</formula>
    </cfRule>
  </conditionalFormatting>
  <conditionalFormatting sqref="E20:E28">
    <cfRule type="expression" dxfId="787" priority="122" stopIfTrue="1">
      <formula>$D20="X"</formula>
    </cfRule>
  </conditionalFormatting>
  <conditionalFormatting sqref="E20:E28">
    <cfRule type="expression" dxfId="786" priority="123" stopIfTrue="1">
      <formula>AND($E20&gt;0,OR($E20&lt;$F19,ISBLANK(F19)))</formula>
    </cfRule>
  </conditionalFormatting>
  <conditionalFormatting sqref="E31:E39">
    <cfRule type="expression" dxfId="785" priority="120" stopIfTrue="1">
      <formula>$D31="X"</formula>
    </cfRule>
  </conditionalFormatting>
  <conditionalFormatting sqref="E31:E39">
    <cfRule type="expression" dxfId="784" priority="121" stopIfTrue="1">
      <formula>AND($E31&gt;0,OR($E31&lt;$F30,ISBLANK(F30)))</formula>
    </cfRule>
  </conditionalFormatting>
  <conditionalFormatting sqref="E42:E50">
    <cfRule type="expression" dxfId="783" priority="118" stopIfTrue="1">
      <formula>$D42="X"</formula>
    </cfRule>
  </conditionalFormatting>
  <conditionalFormatting sqref="E42:E50">
    <cfRule type="expression" dxfId="782" priority="119" stopIfTrue="1">
      <formula>AND($E42&gt;0,OR($E42&lt;$F41,ISBLANK(F41)))</formula>
    </cfRule>
  </conditionalFormatting>
  <conditionalFormatting sqref="E53:E61">
    <cfRule type="expression" dxfId="781" priority="116" stopIfTrue="1">
      <formula>$D53="X"</formula>
    </cfRule>
  </conditionalFormatting>
  <conditionalFormatting sqref="E53:E61">
    <cfRule type="expression" dxfId="780" priority="117" stopIfTrue="1">
      <formula>AND($E53&gt;0,OR($E53&lt;$F52,ISBLANK(F52)))</formula>
    </cfRule>
  </conditionalFormatting>
  <conditionalFormatting sqref="E64:E72">
    <cfRule type="expression" dxfId="779" priority="114" stopIfTrue="1">
      <formula>$D64="X"</formula>
    </cfRule>
  </conditionalFormatting>
  <conditionalFormatting sqref="E64:E72">
    <cfRule type="expression" dxfId="778" priority="115" stopIfTrue="1">
      <formula>AND($E64&gt;0,OR($E64&lt;$F63,ISBLANK(F63)))</formula>
    </cfRule>
  </conditionalFormatting>
  <conditionalFormatting sqref="E75:E83">
    <cfRule type="expression" dxfId="777" priority="112" stopIfTrue="1">
      <formula>$D75="X"</formula>
    </cfRule>
  </conditionalFormatting>
  <conditionalFormatting sqref="E75:E83">
    <cfRule type="expression" dxfId="776" priority="113" stopIfTrue="1">
      <formula>AND($E75&gt;0,OR($E75&lt;$F74,ISBLANK(F74)))</formula>
    </cfRule>
  </conditionalFormatting>
  <conditionalFormatting sqref="E86:E94">
    <cfRule type="expression" dxfId="775" priority="110" stopIfTrue="1">
      <formula>$D86="X"</formula>
    </cfRule>
  </conditionalFormatting>
  <conditionalFormatting sqref="E86:E94">
    <cfRule type="expression" dxfId="774" priority="111" stopIfTrue="1">
      <formula>AND($E86&gt;0,OR($E86&lt;$F85,ISBLANK(F85)))</formula>
    </cfRule>
  </conditionalFormatting>
  <conditionalFormatting sqref="E97:E105">
    <cfRule type="expression" dxfId="773" priority="108" stopIfTrue="1">
      <formula>$D97="X"</formula>
    </cfRule>
  </conditionalFormatting>
  <conditionalFormatting sqref="E97:E105">
    <cfRule type="expression" dxfId="772" priority="109" stopIfTrue="1">
      <formula>AND($E97&gt;0,OR($E97&lt;$F96,ISBLANK(F96)))</formula>
    </cfRule>
  </conditionalFormatting>
  <conditionalFormatting sqref="E108:E116">
    <cfRule type="expression" dxfId="771" priority="106" stopIfTrue="1">
      <formula>$D108="X"</formula>
    </cfRule>
  </conditionalFormatting>
  <conditionalFormatting sqref="E108:E116">
    <cfRule type="expression" dxfId="770" priority="107" stopIfTrue="1">
      <formula>AND($E108&gt;0,OR($E108&lt;$F107,ISBLANK(F107)))</formula>
    </cfRule>
  </conditionalFormatting>
  <conditionalFormatting sqref="E119:E127">
    <cfRule type="expression" dxfId="769" priority="104" stopIfTrue="1">
      <formula>$D119="X"</formula>
    </cfRule>
  </conditionalFormatting>
  <conditionalFormatting sqref="E119:E127">
    <cfRule type="expression" dxfId="768" priority="105" stopIfTrue="1">
      <formula>AND($E119&gt;0,OR($E119&lt;$F118,ISBLANK(F118)))</formula>
    </cfRule>
  </conditionalFormatting>
  <conditionalFormatting sqref="E130:E138">
    <cfRule type="expression" dxfId="767" priority="102" stopIfTrue="1">
      <formula>$D130="X"</formula>
    </cfRule>
  </conditionalFormatting>
  <conditionalFormatting sqref="E130:E138">
    <cfRule type="expression" dxfId="766" priority="103" stopIfTrue="1">
      <formula>AND($E130&gt;0,OR($E130&lt;$F129,ISBLANK(F129)))</formula>
    </cfRule>
  </conditionalFormatting>
  <conditionalFormatting sqref="E141:E149">
    <cfRule type="expression" dxfId="765" priority="100" stopIfTrue="1">
      <formula>$D141="X"</formula>
    </cfRule>
  </conditionalFormatting>
  <conditionalFormatting sqref="E141:E149">
    <cfRule type="expression" dxfId="764" priority="101" stopIfTrue="1">
      <formula>AND($E141&gt;0,OR($E141&lt;$F140,ISBLANK(F140)))</formula>
    </cfRule>
  </conditionalFormatting>
  <conditionalFormatting sqref="E152:E160">
    <cfRule type="expression" dxfId="763" priority="98" stopIfTrue="1">
      <formula>$D152="X"</formula>
    </cfRule>
  </conditionalFormatting>
  <conditionalFormatting sqref="E152:E160">
    <cfRule type="expression" dxfId="762" priority="99" stopIfTrue="1">
      <formula>AND($E152&gt;0,OR($E152&lt;$F151,ISBLANK(F151)))</formula>
    </cfRule>
  </conditionalFormatting>
  <conditionalFormatting sqref="E163:E171">
    <cfRule type="expression" dxfId="761" priority="96" stopIfTrue="1">
      <formula>$D163="X"</formula>
    </cfRule>
  </conditionalFormatting>
  <conditionalFormatting sqref="E163:E171">
    <cfRule type="expression" dxfId="760" priority="97" stopIfTrue="1">
      <formula>AND($E163&gt;0,OR($E163&lt;$F162,ISBLANK(F162)))</formula>
    </cfRule>
  </conditionalFormatting>
  <conditionalFormatting sqref="E174:E182">
    <cfRule type="expression" dxfId="759" priority="94" stopIfTrue="1">
      <formula>$D174="X"</formula>
    </cfRule>
  </conditionalFormatting>
  <conditionalFormatting sqref="E174:E182">
    <cfRule type="expression" dxfId="758" priority="95" stopIfTrue="1">
      <formula>AND($E174&gt;0,OR($E174&lt;$F173,ISBLANK(F173)))</formula>
    </cfRule>
  </conditionalFormatting>
  <conditionalFormatting sqref="E185:E193">
    <cfRule type="expression" dxfId="757" priority="92" stopIfTrue="1">
      <formula>$D185="X"</formula>
    </cfRule>
  </conditionalFormatting>
  <conditionalFormatting sqref="E185:E193">
    <cfRule type="expression" dxfId="756" priority="93" stopIfTrue="1">
      <formula>AND($E185&gt;0,OR($E185&lt;$F184,ISBLANK(F184)))</formula>
    </cfRule>
  </conditionalFormatting>
  <conditionalFormatting sqref="E196:E204">
    <cfRule type="expression" dxfId="755" priority="90" stopIfTrue="1">
      <formula>$D196="X"</formula>
    </cfRule>
  </conditionalFormatting>
  <conditionalFormatting sqref="E196:E204">
    <cfRule type="expression" dxfId="754" priority="91" stopIfTrue="1">
      <formula>AND($E196&gt;0,OR($E196&lt;$F195,ISBLANK(F195)))</formula>
    </cfRule>
  </conditionalFormatting>
  <conditionalFormatting sqref="E207:E215">
    <cfRule type="expression" dxfId="753" priority="88" stopIfTrue="1">
      <formula>$D207="X"</formula>
    </cfRule>
  </conditionalFormatting>
  <conditionalFormatting sqref="E207:E215">
    <cfRule type="expression" dxfId="752" priority="89" stopIfTrue="1">
      <formula>AND($E207&gt;0,OR($E207&lt;$F206,ISBLANK(F206)))</formula>
    </cfRule>
  </conditionalFormatting>
  <conditionalFormatting sqref="E218:E226">
    <cfRule type="expression" dxfId="751" priority="86" stopIfTrue="1">
      <formula>$D218="X"</formula>
    </cfRule>
  </conditionalFormatting>
  <conditionalFormatting sqref="E218:E226">
    <cfRule type="expression" dxfId="750" priority="87" stopIfTrue="1">
      <formula>AND($E218&gt;0,OR($E218&lt;$F217,ISBLANK(F217)))</formula>
    </cfRule>
  </conditionalFormatting>
  <conditionalFormatting sqref="E229:E237">
    <cfRule type="expression" dxfId="749" priority="84" stopIfTrue="1">
      <formula>$D229="X"</formula>
    </cfRule>
  </conditionalFormatting>
  <conditionalFormatting sqref="E229:E237">
    <cfRule type="expression" dxfId="748" priority="85" stopIfTrue="1">
      <formula>AND($E229&gt;0,OR($E229&lt;$F228,ISBLANK(F228)))</formula>
    </cfRule>
  </conditionalFormatting>
  <conditionalFormatting sqref="E240:E248">
    <cfRule type="expression" dxfId="747" priority="82" stopIfTrue="1">
      <formula>$D240="X"</formula>
    </cfRule>
  </conditionalFormatting>
  <conditionalFormatting sqref="E240:E248">
    <cfRule type="expression" dxfId="746" priority="83" stopIfTrue="1">
      <formula>AND($E240&gt;0,OR($E240&lt;$F239,ISBLANK(F239)))</formula>
    </cfRule>
  </conditionalFormatting>
  <conditionalFormatting sqref="E251:E259">
    <cfRule type="expression" dxfId="745" priority="80" stopIfTrue="1">
      <formula>$D251="X"</formula>
    </cfRule>
  </conditionalFormatting>
  <conditionalFormatting sqref="E251:E259">
    <cfRule type="expression" dxfId="744" priority="81" stopIfTrue="1">
      <formula>AND($E251&gt;0,OR($E251&lt;$F250,ISBLANK(F250)))</formula>
    </cfRule>
  </conditionalFormatting>
  <conditionalFormatting sqref="E262:E270">
    <cfRule type="expression" dxfId="743" priority="78" stopIfTrue="1">
      <formula>$D262="X"</formula>
    </cfRule>
  </conditionalFormatting>
  <conditionalFormatting sqref="E262:E270">
    <cfRule type="expression" dxfId="742" priority="79" stopIfTrue="1">
      <formula>AND($E262&gt;0,OR($E262&lt;$F261,ISBLANK(F261)))</formula>
    </cfRule>
  </conditionalFormatting>
  <conditionalFormatting sqref="E273:E281">
    <cfRule type="expression" dxfId="741" priority="76" stopIfTrue="1">
      <formula>$D273="X"</formula>
    </cfRule>
  </conditionalFormatting>
  <conditionalFormatting sqref="E273:E281">
    <cfRule type="expression" dxfId="740" priority="77" stopIfTrue="1">
      <formula>AND($E273&gt;0,OR($E273&lt;$F272,ISBLANK(F272)))</formula>
    </cfRule>
  </conditionalFormatting>
  <conditionalFormatting sqref="E284:E292">
    <cfRule type="expression" dxfId="739" priority="74" stopIfTrue="1">
      <formula>$D284="X"</formula>
    </cfRule>
  </conditionalFormatting>
  <conditionalFormatting sqref="E284:E292">
    <cfRule type="expression" dxfId="738" priority="75" stopIfTrue="1">
      <formula>AND($E284&gt;0,OR($E284&lt;$F283,ISBLANK(F283)))</formula>
    </cfRule>
  </conditionalFormatting>
  <conditionalFormatting sqref="E295:E303">
    <cfRule type="expression" dxfId="737" priority="72" stopIfTrue="1">
      <formula>$D295="X"</formula>
    </cfRule>
  </conditionalFormatting>
  <conditionalFormatting sqref="E295:E303">
    <cfRule type="expression" dxfId="736" priority="73" stopIfTrue="1">
      <formula>AND($E295&gt;0,OR($E295&lt;$F294,ISBLANK(F294)))</formula>
    </cfRule>
  </conditionalFormatting>
  <conditionalFormatting sqref="E306:E314">
    <cfRule type="expression" dxfId="735" priority="70" stopIfTrue="1">
      <formula>$D306="X"</formula>
    </cfRule>
  </conditionalFormatting>
  <conditionalFormatting sqref="E306:E314">
    <cfRule type="expression" dxfId="734" priority="71" stopIfTrue="1">
      <formula>AND($E306&gt;0,OR($E306&lt;$F305,ISBLANK(F305)))</formula>
    </cfRule>
  </conditionalFormatting>
  <conditionalFormatting sqref="E317:E325">
    <cfRule type="expression" dxfId="733" priority="68" stopIfTrue="1">
      <formula>$D317="X"</formula>
    </cfRule>
  </conditionalFormatting>
  <conditionalFormatting sqref="E317:E325">
    <cfRule type="expression" dxfId="732" priority="69" stopIfTrue="1">
      <formula>AND($E317&gt;0,OR($E317&lt;$F316,ISBLANK(F316)))</formula>
    </cfRule>
  </conditionalFormatting>
  <conditionalFormatting sqref="E328:E336">
    <cfRule type="expression" dxfId="731" priority="66" stopIfTrue="1">
      <formula>$D328="X"</formula>
    </cfRule>
  </conditionalFormatting>
  <conditionalFormatting sqref="E328:E336">
    <cfRule type="expression" dxfId="730" priority="67" stopIfTrue="1">
      <formula>AND($E328&gt;0,OR($E328&lt;$F327,ISBLANK(F327)))</formula>
    </cfRule>
  </conditionalFormatting>
  <conditionalFormatting sqref="E339:E347">
    <cfRule type="expression" dxfId="729" priority="64" stopIfTrue="1">
      <formula>$D339="X"</formula>
    </cfRule>
  </conditionalFormatting>
  <conditionalFormatting sqref="E339:E347">
    <cfRule type="expression" dxfId="728"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727" priority="63">
      <formula>OR($N$5="x",$N$5="X")</formula>
    </cfRule>
  </conditionalFormatting>
  <conditionalFormatting sqref="O348">
    <cfRule type="expression" dxfId="726" priority="1" stopIfTrue="1">
      <formula>$D348="X"</formula>
    </cfRule>
  </conditionalFormatting>
  <conditionalFormatting sqref="P29">
    <cfRule type="expression" dxfId="725" priority="61" stopIfTrue="1">
      <formula>$D29="X"</formula>
    </cfRule>
  </conditionalFormatting>
  <conditionalFormatting sqref="P40">
    <cfRule type="expression" dxfId="724" priority="60" stopIfTrue="1">
      <formula>$D40="X"</formula>
    </cfRule>
  </conditionalFormatting>
  <conditionalFormatting sqref="P51">
    <cfRule type="expression" dxfId="723" priority="59" stopIfTrue="1">
      <formula>$D51="X"</formula>
    </cfRule>
  </conditionalFormatting>
  <conditionalFormatting sqref="P62">
    <cfRule type="expression" dxfId="722" priority="58" stopIfTrue="1">
      <formula>$D62="X"</formula>
    </cfRule>
  </conditionalFormatting>
  <conditionalFormatting sqref="P73">
    <cfRule type="expression" dxfId="721" priority="57" stopIfTrue="1">
      <formula>$D73="X"</formula>
    </cfRule>
  </conditionalFormatting>
  <conditionalFormatting sqref="P84">
    <cfRule type="expression" dxfId="720" priority="56" stopIfTrue="1">
      <formula>$D84="X"</formula>
    </cfRule>
  </conditionalFormatting>
  <conditionalFormatting sqref="P95">
    <cfRule type="expression" dxfId="719" priority="55" stopIfTrue="1">
      <formula>$D95="X"</formula>
    </cfRule>
  </conditionalFormatting>
  <conditionalFormatting sqref="P106">
    <cfRule type="expression" dxfId="718" priority="54" stopIfTrue="1">
      <formula>$D106="X"</formula>
    </cfRule>
  </conditionalFormatting>
  <conditionalFormatting sqref="P117">
    <cfRule type="expression" dxfId="717" priority="53" stopIfTrue="1">
      <formula>$D117="X"</formula>
    </cfRule>
  </conditionalFormatting>
  <conditionalFormatting sqref="P128">
    <cfRule type="expression" dxfId="716" priority="52" stopIfTrue="1">
      <formula>$D128="X"</formula>
    </cfRule>
  </conditionalFormatting>
  <conditionalFormatting sqref="P139">
    <cfRule type="expression" dxfId="715" priority="51" stopIfTrue="1">
      <formula>$D139="X"</formula>
    </cfRule>
  </conditionalFormatting>
  <conditionalFormatting sqref="P150">
    <cfRule type="expression" dxfId="714" priority="50" stopIfTrue="1">
      <formula>$D150="X"</formula>
    </cfRule>
  </conditionalFormatting>
  <conditionalFormatting sqref="P161">
    <cfRule type="expression" dxfId="713" priority="49" stopIfTrue="1">
      <formula>$D161="X"</formula>
    </cfRule>
  </conditionalFormatting>
  <conditionalFormatting sqref="P172">
    <cfRule type="expression" dxfId="712" priority="48" stopIfTrue="1">
      <formula>$D172="X"</formula>
    </cfRule>
  </conditionalFormatting>
  <conditionalFormatting sqref="P183">
    <cfRule type="expression" dxfId="711" priority="47" stopIfTrue="1">
      <formula>$D183="X"</formula>
    </cfRule>
  </conditionalFormatting>
  <conditionalFormatting sqref="P194">
    <cfRule type="expression" dxfId="710" priority="46" stopIfTrue="1">
      <formula>$D194="X"</formula>
    </cfRule>
  </conditionalFormatting>
  <conditionalFormatting sqref="P205">
    <cfRule type="expression" dxfId="709" priority="45" stopIfTrue="1">
      <formula>$D205="X"</formula>
    </cfRule>
  </conditionalFormatting>
  <conditionalFormatting sqref="P216">
    <cfRule type="expression" dxfId="708" priority="44" stopIfTrue="1">
      <formula>$D216="X"</formula>
    </cfRule>
  </conditionalFormatting>
  <conditionalFormatting sqref="P227">
    <cfRule type="expression" dxfId="707" priority="43" stopIfTrue="1">
      <formula>$D227="X"</formula>
    </cfRule>
  </conditionalFormatting>
  <conditionalFormatting sqref="P238">
    <cfRule type="expression" dxfId="706" priority="42" stopIfTrue="1">
      <formula>$D238="X"</formula>
    </cfRule>
  </conditionalFormatting>
  <conditionalFormatting sqref="P249">
    <cfRule type="expression" dxfId="705" priority="41" stopIfTrue="1">
      <formula>$D249="X"</formula>
    </cfRule>
  </conditionalFormatting>
  <conditionalFormatting sqref="P260">
    <cfRule type="expression" dxfId="704" priority="40" stopIfTrue="1">
      <formula>$D260="X"</formula>
    </cfRule>
  </conditionalFormatting>
  <conditionalFormatting sqref="P271">
    <cfRule type="expression" dxfId="703" priority="39" stopIfTrue="1">
      <formula>$D271="X"</formula>
    </cfRule>
  </conditionalFormatting>
  <conditionalFormatting sqref="P282">
    <cfRule type="expression" dxfId="702" priority="38" stopIfTrue="1">
      <formula>$D282="X"</formula>
    </cfRule>
  </conditionalFormatting>
  <conditionalFormatting sqref="P293">
    <cfRule type="expression" dxfId="701" priority="37" stopIfTrue="1">
      <formula>$D293="X"</formula>
    </cfRule>
  </conditionalFormatting>
  <conditionalFormatting sqref="P304">
    <cfRule type="expression" dxfId="700" priority="36" stopIfTrue="1">
      <formula>$D304="X"</formula>
    </cfRule>
  </conditionalFormatting>
  <conditionalFormatting sqref="P315">
    <cfRule type="expression" dxfId="699" priority="35" stopIfTrue="1">
      <formula>$D315="X"</formula>
    </cfRule>
  </conditionalFormatting>
  <conditionalFormatting sqref="P326">
    <cfRule type="expression" dxfId="698" priority="34" stopIfTrue="1">
      <formula>$D326="X"</formula>
    </cfRule>
  </conditionalFormatting>
  <conditionalFormatting sqref="P337">
    <cfRule type="expression" dxfId="697" priority="33" stopIfTrue="1">
      <formula>$D337="X"</formula>
    </cfRule>
  </conditionalFormatting>
  <conditionalFormatting sqref="P348">
    <cfRule type="expression" dxfId="696" priority="32" stopIfTrue="1">
      <formula>$D348="X"</formula>
    </cfRule>
  </conditionalFormatting>
  <conditionalFormatting sqref="O18">
    <cfRule type="expression" dxfId="695" priority="31" stopIfTrue="1">
      <formula>$D18="X"</formula>
    </cfRule>
  </conditionalFormatting>
  <conditionalFormatting sqref="O29">
    <cfRule type="expression" dxfId="694" priority="30" stopIfTrue="1">
      <formula>$D29="X"</formula>
    </cfRule>
  </conditionalFormatting>
  <conditionalFormatting sqref="O40">
    <cfRule type="expression" dxfId="693" priority="29" stopIfTrue="1">
      <formula>$D40="X"</formula>
    </cfRule>
  </conditionalFormatting>
  <conditionalFormatting sqref="O51">
    <cfRule type="expression" dxfId="692" priority="28" stopIfTrue="1">
      <formula>$D51="X"</formula>
    </cfRule>
  </conditionalFormatting>
  <conditionalFormatting sqref="O62">
    <cfRule type="expression" dxfId="691" priority="27" stopIfTrue="1">
      <formula>$D62="X"</formula>
    </cfRule>
  </conditionalFormatting>
  <conditionalFormatting sqref="O73">
    <cfRule type="expression" dxfId="690" priority="26" stopIfTrue="1">
      <formula>$D73="X"</formula>
    </cfRule>
  </conditionalFormatting>
  <conditionalFormatting sqref="O84">
    <cfRule type="expression" dxfId="689" priority="25" stopIfTrue="1">
      <formula>$D84="X"</formula>
    </cfRule>
  </conditionalFormatting>
  <conditionalFormatting sqref="O95">
    <cfRule type="expression" dxfId="688" priority="24" stopIfTrue="1">
      <formula>$D95="X"</formula>
    </cfRule>
  </conditionalFormatting>
  <conditionalFormatting sqref="O106">
    <cfRule type="expression" dxfId="687" priority="23" stopIfTrue="1">
      <formula>$D106="X"</formula>
    </cfRule>
  </conditionalFormatting>
  <conditionalFormatting sqref="O117">
    <cfRule type="expression" dxfId="686" priority="22" stopIfTrue="1">
      <formula>$D117="X"</formula>
    </cfRule>
  </conditionalFormatting>
  <conditionalFormatting sqref="O128">
    <cfRule type="expression" dxfId="685" priority="21" stopIfTrue="1">
      <formula>$D128="X"</formula>
    </cfRule>
  </conditionalFormatting>
  <conditionalFormatting sqref="O139">
    <cfRule type="expression" dxfId="684" priority="20" stopIfTrue="1">
      <formula>$D139="X"</formula>
    </cfRule>
  </conditionalFormatting>
  <conditionalFormatting sqref="O150">
    <cfRule type="expression" dxfId="683" priority="19" stopIfTrue="1">
      <formula>$D150="X"</formula>
    </cfRule>
  </conditionalFormatting>
  <conditionalFormatting sqref="O161">
    <cfRule type="expression" dxfId="682" priority="18" stopIfTrue="1">
      <formula>$D161="X"</formula>
    </cfRule>
  </conditionalFormatting>
  <conditionalFormatting sqref="O172">
    <cfRule type="expression" dxfId="681" priority="17" stopIfTrue="1">
      <formula>$D172="X"</formula>
    </cfRule>
  </conditionalFormatting>
  <conditionalFormatting sqref="O183">
    <cfRule type="expression" dxfId="680" priority="16" stopIfTrue="1">
      <formula>$D183="X"</formula>
    </cfRule>
  </conditionalFormatting>
  <conditionalFormatting sqref="O194">
    <cfRule type="expression" dxfId="679" priority="15" stopIfTrue="1">
      <formula>$D194="X"</formula>
    </cfRule>
  </conditionalFormatting>
  <conditionalFormatting sqref="O205">
    <cfRule type="expression" dxfId="678" priority="14" stopIfTrue="1">
      <formula>$D205="X"</formula>
    </cfRule>
  </conditionalFormatting>
  <conditionalFormatting sqref="O216">
    <cfRule type="expression" dxfId="677" priority="13" stopIfTrue="1">
      <formula>$D216="X"</formula>
    </cfRule>
  </conditionalFormatting>
  <conditionalFormatting sqref="O227">
    <cfRule type="expression" dxfId="676" priority="12" stopIfTrue="1">
      <formula>$D227="X"</formula>
    </cfRule>
  </conditionalFormatting>
  <conditionalFormatting sqref="O238">
    <cfRule type="expression" dxfId="675" priority="11" stopIfTrue="1">
      <formula>$D238="X"</formula>
    </cfRule>
  </conditionalFormatting>
  <conditionalFormatting sqref="O249">
    <cfRule type="expression" dxfId="674" priority="10" stopIfTrue="1">
      <formula>$D249="X"</formula>
    </cfRule>
  </conditionalFormatting>
  <conditionalFormatting sqref="O260">
    <cfRule type="expression" dxfId="673" priority="9" stopIfTrue="1">
      <formula>$D260="X"</formula>
    </cfRule>
  </conditionalFormatting>
  <conditionalFormatting sqref="O271">
    <cfRule type="expression" dxfId="672" priority="8" stopIfTrue="1">
      <formula>$D271="X"</formula>
    </cfRule>
  </conditionalFormatting>
  <conditionalFormatting sqref="O282">
    <cfRule type="expression" dxfId="671" priority="7" stopIfTrue="1">
      <formula>$D282="X"</formula>
    </cfRule>
  </conditionalFormatting>
  <conditionalFormatting sqref="O293">
    <cfRule type="expression" dxfId="670" priority="6" stopIfTrue="1">
      <formula>$D293="X"</formula>
    </cfRule>
  </conditionalFormatting>
  <conditionalFormatting sqref="O304">
    <cfRule type="expression" dxfId="669" priority="5" stopIfTrue="1">
      <formula>$D304="X"</formula>
    </cfRule>
  </conditionalFormatting>
  <conditionalFormatting sqref="O315">
    <cfRule type="expression" dxfId="668" priority="4" stopIfTrue="1">
      <formula>$D315="X"</formula>
    </cfRule>
  </conditionalFormatting>
  <conditionalFormatting sqref="O326">
    <cfRule type="expression" dxfId="667" priority="3" stopIfTrue="1">
      <formula>$D326="X"</formula>
    </cfRule>
  </conditionalFormatting>
  <conditionalFormatting sqref="O337">
    <cfRule type="expression" dxfId="666"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D91502C2-15A1-4109-9460-E83713488937}">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418428A4-2F53-44F2-B5FD-E30E26F1BD2A}">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7049C98B-AFEC-44D0-A19F-42F377DBCE21}">
            <xm:f>ABS($K$350)&gt;(DATEN!$C$5-DATEN!$C$6)*2</xm:f>
            <x14:dxf>
              <fill>
                <patternFill>
                  <bgColor rgb="FFFF0000"/>
                </patternFill>
              </fill>
            </x14:dxf>
          </x14:cfRule>
          <x14:cfRule type="expression" priority="383" id="{58989624-7FB2-4C61-969B-55BA57C02FB1}">
            <xm:f>ABS($K$350)&gt;(DATEN!$C$5-DATEN!$C$6)</xm:f>
            <x14:dxf>
              <fill>
                <patternFill>
                  <bgColor rgb="FFFFFF00"/>
                </patternFill>
              </fill>
            </x14:dxf>
          </x14:cfRule>
          <xm:sqref>K350</xm:sqref>
        </x14:conditionalFormatting>
        <x14:conditionalFormatting xmlns:xm="http://schemas.microsoft.com/office/excel/2006/main">
          <x14:cfRule type="expression" priority="380" id="{56301356-8FA6-4970-A5C3-68FC58D375AB}">
            <xm:f>ABS($K$353)&gt;(DATEN!$C$5-DATEN!$C$6)*2</xm:f>
            <x14:dxf>
              <fill>
                <patternFill>
                  <bgColor rgb="FFFF0000"/>
                </patternFill>
              </fill>
            </x14:dxf>
          </x14:cfRule>
          <x14:cfRule type="expression" priority="381" id="{9C82C0C8-A0A1-4A99-800F-22E3AEF62B25}">
            <xm:f>ABS($K$353)&gt;(DATEN!$C$5-DATEN!$C$6)</xm:f>
            <x14:dxf>
              <fill>
                <patternFill>
                  <bgColor rgb="FFFFFF00"/>
                </patternFill>
              </fill>
            </x14:dxf>
          </x14:cfRule>
          <xm:sqref>K353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5" width="11.42578125"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9</v>
      </c>
      <c r="B2" s="296" t="str">
        <f>CONCATENATE("Arbeitszeiterfassung ",TEXT(B18,"MMMM JJJJ"))</f>
        <v>Arbeitszeiterfassung September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IF(DATEN!S25="","!!! Dieser Monat wird nicht gewertet !!!","")</f>
        <v/>
      </c>
      <c r="D4" s="18"/>
      <c r="I4" s="7"/>
      <c r="J4" s="7"/>
      <c r="M4" s="280" t="s">
        <v>176</v>
      </c>
      <c r="N4" s="281"/>
      <c r="O4" s="121"/>
      <c r="P4" s="121"/>
    </row>
    <row r="5" spans="1:27" ht="15.75" customHeight="1" thickBot="1" x14ac:dyDescent="0.25">
      <c r="D5" s="18"/>
      <c r="E5" s="100"/>
      <c r="F5" s="101">
        <f>MAX(August!F338:F347)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
      </c>
      <c r="B8" s="66">
        <f>DATE(DATEN!$H$3,$A$2,1)</f>
        <v>44804</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44804</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44804</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44804</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44804</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44804</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44804</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44804</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44804</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44804</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DATE(DATEN!$H$3,$A$2,1)</f>
        <v>44804</v>
      </c>
      <c r="C18" s="78">
        <f>IF(WEEKDAY(B18)=1,7,WEEKDAY(B18)-1)</f>
        <v>2</v>
      </c>
      <c r="D18" s="79" t="str" cm="1">
        <f t="array" aca="1" ref="D18" ca="1">IF(LEN(B18)&gt;0,IF(OR(INDIRECT("DATEN!D"&amp;9+C18)=0,NOT(ISNA(MATCH(B18,DATEN!$D$18:$D$33,0)))),"X",IF(OR(B18=DATEN!$D$26-1,B18=DATEN!$D$27-2,B18=DATEN!$D$30-2),"V","")),"")</f>
        <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-0.32916666666666666</v>
      </c>
      <c r="L18" s="146" t="str">
        <f ca="1">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2026-36</v>
      </c>
      <c r="Q18" s="94">
        <f>SUM(Q8:Q17)</f>
        <v>0</v>
      </c>
      <c r="R18" s="94"/>
      <c r="S18" s="94"/>
      <c r="T18" s="94"/>
      <c r="U18" s="125"/>
      <c r="V18" s="105">
        <f ca="1">IF(D18="x",DATEN!$N$88,DATEN!$N$87)</f>
        <v>0.125</v>
      </c>
      <c r="W18" s="91" t="s">
        <v>92</v>
      </c>
      <c r="X18" s="145">
        <f ca="1">IF(LEN(B18)&gt;0,IF(WEEKDAY(B18,2)=1,H18,H18+X7),X7)</f>
        <v>0.125</v>
      </c>
      <c r="Y18" s="91"/>
      <c r="Z18" s="202" t="str">
        <f t="shared" si="5"/>
        <v/>
      </c>
      <c r="AA18" s="203" t="str">
        <f t="shared" si="6"/>
        <v/>
      </c>
    </row>
    <row r="19" spans="1:27" ht="14.25" x14ac:dyDescent="0.25">
      <c r="A19" s="285" t="str">
        <f>IF(ISNA(MATCH(B29,DATEN!$D$18:$D$42,0)),"",INDEX(DATEN!$C$18:$D$42,MATCH(B29,DATEN!$D$18:$D$42,0),1))</f>
        <v/>
      </c>
      <c r="B19" s="66">
        <f t="shared" ref="B19:B28" si="8">B8+1</f>
        <v>44805</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44805</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44805</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44805</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44805</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44805</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44805</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44805</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44805</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44805</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f>IF(LEN(B29)&gt;0,IF(WEEKDAY(B29)=4,TRUNC((B29-DATE(YEAR(B29+3-MOD(B29-2,7)),1,MOD(B29-2,7)-9))/7),IF(WEEKDAY(B29)=5,"KW","")),"")</f>
        <v>35</v>
      </c>
      <c r="B29" s="81">
        <f>B18+1</f>
        <v>44805</v>
      </c>
      <c r="C29" s="78">
        <f>IF(WEEKDAY(B29)=1,7,WEEKDAY(B29)-1)</f>
        <v>3</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-0.32916666666666666</v>
      </c>
      <c r="L29" s="146" t="str">
        <f ca="1">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2026-36</v>
      </c>
      <c r="Q29" s="94">
        <f>SUM(Q19:Q28)</f>
        <v>0</v>
      </c>
      <c r="R29" s="94"/>
      <c r="S29" s="94"/>
      <c r="T29" s="94"/>
      <c r="U29" s="125"/>
      <c r="V29" s="105">
        <f ca="1">IF(D29="x",DATEN!$N$88,DATEN!$N$87)</f>
        <v>0.125</v>
      </c>
      <c r="W29" s="91" t="s">
        <v>92</v>
      </c>
      <c r="X29" s="145">
        <f ca="1">IF(LEN(B29)&gt;0,IF(WEEKDAY(B29,2)=1,H29,H29+X18),X18)</f>
        <v>0.125</v>
      </c>
      <c r="Z29" s="202" t="str">
        <f t="shared" si="5"/>
        <v/>
      </c>
      <c r="AA29" s="203" t="str">
        <f t="shared" si="6"/>
        <v/>
      </c>
    </row>
    <row r="30" spans="1:27" ht="14.25" x14ac:dyDescent="0.25">
      <c r="A30" s="285" t="str">
        <f>IF(ISNA(MATCH(B40,DATEN!$D$18:$D$42,0)),"",INDEX(DATEN!$C$18:$D$42,MATCH(B40,DATEN!$D$18:$D$42,0),1))</f>
        <v/>
      </c>
      <c r="B30" s="66">
        <f t="shared" ref="B30:B39" si="13">B19+1</f>
        <v>44806</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44806</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44806</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44806</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44806</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44806</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44806</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44806</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44806</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44806</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KW</v>
      </c>
      <c r="B40" s="81">
        <f>B29+1</f>
        <v>44806</v>
      </c>
      <c r="C40" s="78">
        <f>IF(WEEKDAY(B40)=1,7,WEEKDAY(B40)-1)</f>
        <v>4</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-0.32916666666666666</v>
      </c>
      <c r="L40" s="146" t="str">
        <f ca="1">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2026-36</v>
      </c>
      <c r="Q40" s="94">
        <f>SUM(Q30:Q39)</f>
        <v>0</v>
      </c>
      <c r="R40" s="94"/>
      <c r="S40" s="94"/>
      <c r="T40" s="94"/>
      <c r="U40" s="125"/>
      <c r="V40" s="105">
        <f ca="1">IF(D40="x",DATEN!$N$88,DATEN!$N$87)</f>
        <v>0.125</v>
      </c>
      <c r="W40" s="91" t="s">
        <v>92</v>
      </c>
      <c r="X40" s="145">
        <f ca="1">IF(LEN(B40)&gt;0,IF(WEEKDAY(B40,2)=1,H40,H40+X29),X29)</f>
        <v>0.125</v>
      </c>
      <c r="Z40" s="202" t="str">
        <f t="shared" si="5"/>
        <v/>
      </c>
      <c r="AA40" s="203" t="str">
        <f t="shared" si="6"/>
        <v/>
      </c>
    </row>
    <row r="41" spans="1:27" ht="14.25" x14ac:dyDescent="0.25">
      <c r="A41" s="285" t="str">
        <f>IF(ISNA(MATCH(B51,DATEN!$D$18:$D$42,0)),"",INDEX(DATEN!$C$18:$D$42,MATCH(B51,DATEN!$D$18:$D$42,0),1))</f>
        <v/>
      </c>
      <c r="B41" s="66">
        <f t="shared" ref="B41:B50" si="18">B30+1</f>
        <v>44807</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44807</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44807</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44807</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44807</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44807</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44807</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44807</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44807</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44807</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
      </c>
      <c r="B51" s="81">
        <f>B40+1</f>
        <v>44807</v>
      </c>
      <c r="C51" s="78">
        <f>IF(WEEKDAY(B51)=1,7,WEEKDAY(B51)-1)</f>
        <v>5</v>
      </c>
      <c r="D51" s="79" t="str" cm="1">
        <f t="array" aca="1" ref="D51" ca="1">IF(LEN(B51)&gt;0,IF(OR(INDIRECT("DATEN!D"&amp;9+C51)=0,NOT(ISNA(MATCH(B51,DATEN!$D$18:$D$33,0)))),"X",IF(OR(B51=DATEN!$D$26-1,B51=DATEN!$D$27-2,B51=DATEN!$D$30-2),"V","")),"")</f>
        <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-0.32916666666666666</v>
      </c>
      <c r="L51" s="146" t="str">
        <f ca="1">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2026-36</v>
      </c>
      <c r="Q51" s="94">
        <f>SUM(Q41:Q50)</f>
        <v>0</v>
      </c>
      <c r="R51" s="94"/>
      <c r="S51" s="94"/>
      <c r="T51" s="94"/>
      <c r="U51" s="125"/>
      <c r="V51" s="105">
        <f ca="1">IF(D51="x",DATEN!$N$88,DATEN!$N$87)</f>
        <v>0.125</v>
      </c>
      <c r="W51" s="91" t="s">
        <v>92</v>
      </c>
      <c r="X51" s="145">
        <f ca="1">IF(LEN(B51)&gt;0,IF(WEEKDAY(B51,2)=1,H51,H51+X40),X40)</f>
        <v>0.125</v>
      </c>
      <c r="Z51" s="202" t="str">
        <f t="shared" si="5"/>
        <v/>
      </c>
      <c r="AA51" s="203" t="str">
        <f t="shared" si="6"/>
        <v/>
      </c>
    </row>
    <row r="52" spans="1:27" ht="14.25" x14ac:dyDescent="0.25">
      <c r="A52" s="285" t="str">
        <f>IF(ISNA(MATCH(B62,DATEN!$D$18:$D$42,0)),"",INDEX(DATEN!$C$18:$D$42,MATCH(B62,DATEN!$D$18:$D$42,0),1))</f>
        <v/>
      </c>
      <c r="B52" s="66">
        <f t="shared" ref="B52:B61" si="23">B41+1</f>
        <v>44808</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44808</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44808</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44808</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44808</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44808</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44808</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44808</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44808</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44808</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
      </c>
      <c r="B62" s="81">
        <f>B51+1</f>
        <v>44808</v>
      </c>
      <c r="C62" s="78">
        <f>IF(WEEKDAY(B62)=1,7,WEEKDAY(B62)-1)</f>
        <v>6</v>
      </c>
      <c r="D62" s="79" t="str" cm="1">
        <f t="array" aca="1" ref="D62" ca="1">IF(LEN(B62)&gt;0,IF(OR(INDIRECT("DATEN!D"&amp;9+C62)=0,NOT(ISNA(MATCH(B62,DATEN!$D$18:$D$33,0)))),"X",IF(OR(B62=DATEN!$D$26-1,B62=DATEN!$D$27-2,B62=DATEN!$D$30-2),"V","")),"")</f>
        <v>X</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v>
      </c>
      <c r="L62" s="146" t="str">
        <f ca="1">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2026-36</v>
      </c>
      <c r="Q62" s="94">
        <f>SUM(Q52:Q61)</f>
        <v>0</v>
      </c>
      <c r="R62" s="94"/>
      <c r="S62" s="94"/>
      <c r="T62" s="94"/>
      <c r="U62" s="125"/>
      <c r="V62" s="105">
        <f ca="1">IF(D62="x",DATEN!$N$88,DATEN!$N$87)</f>
        <v>0.16666666666666666</v>
      </c>
      <c r="W62" s="91" t="s">
        <v>92</v>
      </c>
      <c r="X62" s="145">
        <f ca="1">IF(LEN(B62)&gt;0,IF(WEEKDAY(B62,2)=1,H62,H62+X51),X51)</f>
        <v>0.125</v>
      </c>
      <c r="Z62" s="202" t="str">
        <f t="shared" si="5"/>
        <v/>
      </c>
      <c r="AA62" s="203" t="str">
        <f t="shared" si="6"/>
        <v/>
      </c>
    </row>
    <row r="63" spans="1:27" ht="14.25" x14ac:dyDescent="0.25">
      <c r="A63" s="285" t="str">
        <f>IF(ISNA(MATCH(B73,DATEN!$D$18:$D$42,0)),"",INDEX(DATEN!$C$18:$D$42,MATCH(B73,DATEN!$D$18:$D$42,0),1))</f>
        <v/>
      </c>
      <c r="B63" s="66">
        <f t="shared" ref="B63:B72" si="28">B52+1</f>
        <v>44809</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44809</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44809</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44809</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44809</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44809</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44809</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44809</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44809</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44809</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44809</v>
      </c>
      <c r="C73" s="78">
        <f>IF(WEEKDAY(B73)=1,7,WEEKDAY(B73)-1)</f>
        <v>7</v>
      </c>
      <c r="D73" s="79" t="str" cm="1">
        <f t="array" aca="1" ref="D73" ca="1">IF(LEN(B73)&gt;0,IF(OR(INDIRECT("DATEN!D"&amp;9+C73)=0,NOT(ISNA(MATCH(B73,DATEN!$D$18:$D$33,0)))),"X",IF(OR(B73=DATEN!$D$26-1,B73=DATEN!$D$27-2,B73=DATEN!$D$30-2),"V","")),"")</f>
        <v>X</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v>
      </c>
      <c r="L73" s="146" t="str">
        <f ca="1">IF(X73&gt;MaxWoZeit,"WoArbZeit&gt;48h!","")</f>
        <v/>
      </c>
      <c r="M73" s="93" t="str">
        <f>IF(V65&gt;V66,V65-V66,"")</f>
        <v/>
      </c>
      <c r="N73" s="93">
        <f>SUM(N63:N72)</f>
        <v>0</v>
      </c>
      <c r="O73" s="93">
        <f ca="1">IF(WEEKDAY(B73,2)=7,SUMIF('Auswertung-Wochen'!$Y$2:$Y$366,P73,'Auswertung-Wochen'!$V$2:$V$366)-SUMIF('Auswertung-Wochen'!$Y$2:$Y$366,P73,'Auswertung-Wochen'!$W$2:$W$366),"")</f>
        <v>-1.6458333333333335</v>
      </c>
      <c r="P73" s="93" t="str">
        <f>YEAR(B73)&amp;"-"&amp;TEXT(_xlfn.ISOWEEKNUM(B73),"00")</f>
        <v>2026-36</v>
      </c>
      <c r="Q73" s="94">
        <f>SUM(Q63:Q72)</f>
        <v>0</v>
      </c>
      <c r="R73" s="94"/>
      <c r="S73" s="94"/>
      <c r="T73" s="94"/>
      <c r="U73" s="125"/>
      <c r="V73" s="105">
        <f ca="1">IF(D73="x",DATEN!$N$88,DATEN!$N$87)</f>
        <v>0.16666666666666666</v>
      </c>
      <c r="W73" s="91" t="s">
        <v>92</v>
      </c>
      <c r="X73" s="145">
        <f ca="1">IF(LEN(B73)&gt;0,IF(WEEKDAY(B73,2)=1,H73,H73+X62),X62)</f>
        <v>0.125</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44810</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44810</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44810</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44810</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44810</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44810</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44810</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44810</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44810</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44810</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44810</v>
      </c>
      <c r="C84" s="78">
        <f>IF(WEEKDAY(B84)=1,7,WEEKDAY(B84)-1)</f>
        <v>1</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-0.329166666666667</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2026-37</v>
      </c>
      <c r="Q84" s="94">
        <f>SUM(Q74:Q83)</f>
        <v>0</v>
      </c>
      <c r="R84" s="94"/>
      <c r="S84" s="94"/>
      <c r="T84" s="94"/>
      <c r="U84" s="125"/>
      <c r="V84" s="105">
        <f ca="1">IF(D84="x",DATEN!$N$88,DATEN!$N$87)</f>
        <v>0.125</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44811</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44811</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44811</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44811</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44811</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44811</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44811</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44811</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44811</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44811</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
      </c>
      <c r="B95" s="81">
        <f>B84+1</f>
        <v>44811</v>
      </c>
      <c r="C95" s="78">
        <f>IF(WEEKDAY(B95)=1,7,WEEKDAY(B95)-1)</f>
        <v>2</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-0.32916666666666666</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2026-37</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44812</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44812</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44812</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44812</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44812</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44812</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44812</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44812</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44812</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44812</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f>IF(LEN(B106)&gt;0,IF(WEEKDAY(B106)=4,TRUNC((B106-DATE(YEAR(B106+3-MOD(B106-2,7)),1,MOD(B106-2,7)-9))/7),IF(WEEKDAY(B106)=5,"KW","")),"")</f>
        <v>36</v>
      </c>
      <c r="B106" s="81">
        <f>B95+1</f>
        <v>44812</v>
      </c>
      <c r="C106" s="78">
        <f>IF(WEEKDAY(B106)=1,7,WEEKDAY(B106)-1)</f>
        <v>3</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-0.32916666666666666</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2026-37</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44813</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44813</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44813</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44813</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44813</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44813</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44813</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44813</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44813</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44813</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KW</v>
      </c>
      <c r="B117" s="81">
        <f>B106+1</f>
        <v>44813</v>
      </c>
      <c r="C117" s="78">
        <f>IF(WEEKDAY(B117)=1,7,WEEKDAY(B117)-1)</f>
        <v>4</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2026-37</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44814</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44814</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44814</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44814</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44814</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44814</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44814</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44814</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44814</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44814</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
      </c>
      <c r="B128" s="81">
        <f>B117+1</f>
        <v>44814</v>
      </c>
      <c r="C128" s="78">
        <f>IF(WEEKDAY(B128)=1,7,WEEKDAY(B128)-1)</f>
        <v>5</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-0.32916666666666666</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2026-37</v>
      </c>
      <c r="Q128" s="94">
        <f>SUM(Q118:Q127)</f>
        <v>0</v>
      </c>
      <c r="R128" s="94"/>
      <c r="S128" s="94"/>
      <c r="T128" s="94"/>
      <c r="U128" s="125"/>
      <c r="V128" s="105">
        <f ca="1">IF(D128="x",DATEN!$N$88,DATEN!$N$87)</f>
        <v>0.125</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44815</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44815</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44815</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44815</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44815</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44815</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44815</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44815</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44815</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44815</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44815</v>
      </c>
      <c r="C139" s="78">
        <f>IF(WEEKDAY(B139)=1,7,WEEKDAY(B139)-1)</f>
        <v>6</v>
      </c>
      <c r="D139" s="79" t="str" cm="1">
        <f t="array" aca="1" ref="D139" ca="1">IF(LEN(B139)&gt;0,IF(OR(INDIRECT("DATEN!D"&amp;9+C139)=0,NOT(ISNA(MATCH(B139,DATEN!$D$18:$D$33,0)))),"X",IF(OR(B139=DATEN!$D$26-1,B139=DATEN!$D$27-2,B139=DATEN!$D$30-2),"V","")),"")</f>
        <v>X</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2026-37</v>
      </c>
      <c r="Q139" s="94">
        <f>SUM(Q129:Q138)</f>
        <v>0</v>
      </c>
      <c r="R139" s="94"/>
      <c r="S139" s="94"/>
      <c r="T139" s="94"/>
      <c r="U139" s="125"/>
      <c r="V139" s="105">
        <f ca="1">IF(D139="x",DATEN!$N$88,DATEN!$N$87)</f>
        <v>0.16666666666666666</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44816</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44816</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44816</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44816</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44816</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44816</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44816</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44816</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44816</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44816</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44816</v>
      </c>
      <c r="C150" s="78">
        <f>IF(WEEKDAY(B150)=1,7,WEEKDAY(B150)-1)</f>
        <v>7</v>
      </c>
      <c r="D150" s="79" t="str" cm="1">
        <f t="array" aca="1" ref="D150" ca="1">IF(LEN(B150)&gt;0,IF(OR(INDIRECT("DATEN!D"&amp;9+C150)=0,NOT(ISNA(MATCH(B150,DATEN!$D$18:$D$33,0)))),"X",IF(OR(B150=DATEN!$D$26-1,B150=DATEN!$D$27-2,B150=DATEN!$D$30-2),"V","")),"")</f>
        <v>X</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v>
      </c>
      <c r="L150" s="146" t="str">
        <f>IF(X150&gt;MaxWoZeit,"WoArbZeit&gt;48h!","")</f>
        <v/>
      </c>
      <c r="M150" s="93" t="str">
        <f>IF(V142&gt;V143,V142-V143,"")</f>
        <v/>
      </c>
      <c r="N150" s="93">
        <f>SUM(N140:N149)</f>
        <v>0</v>
      </c>
      <c r="O150" s="93">
        <f ca="1">IF(WEEKDAY(B150,2)=7,SUMIF('Auswertung-Wochen'!$Y$2:$Y$366,P150,'Auswertung-Wochen'!$V$2:$V$366)-SUMIF('Auswertung-Wochen'!$Y$2:$Y$366,P150,'Auswertung-Wochen'!$W$2:$W$366),"")</f>
        <v>-1.6458333333333335</v>
      </c>
      <c r="P150" s="93" t="str">
        <f>YEAR(B150)&amp;"-"&amp;TEXT(_xlfn.ISOWEEKNUM(B150),"00")</f>
        <v>2026-37</v>
      </c>
      <c r="Q150" s="94">
        <f>SUM(Q140:Q149)</f>
        <v>0</v>
      </c>
      <c r="R150" s="94"/>
      <c r="S150" s="94"/>
      <c r="T150" s="94"/>
      <c r="U150" s="125"/>
      <c r="V150" s="105">
        <f ca="1">IF(D150="x",DATEN!$N$88,DATEN!$N$87)</f>
        <v>0.16666666666666666</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44817</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44817</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44817</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44817</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44817</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44817</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44817</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44817</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44817</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44817</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44817</v>
      </c>
      <c r="C161" s="78">
        <f>IF(WEEKDAY(B161)=1,7,WEEKDAY(B161)-1)</f>
        <v>1</v>
      </c>
      <c r="D161" s="79" t="str" cm="1">
        <f t="array" aca="1" ref="D161" ca="1">IF(LEN(B161)&gt;0,IF(OR(INDIRECT("DATEN!D"&amp;9+C161)=0,NOT(ISNA(MATCH(B161,DATEN!$D$18:$D$33,0)))),"X",IF(OR(B161=DATEN!$D$26-1,B161=DATEN!$D$27-2,B161=DATEN!$D$30-2),"V","")),"")</f>
        <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-0.329166666666667</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2026-38</v>
      </c>
      <c r="Q161" s="94">
        <f>SUM(Q151:Q160)</f>
        <v>0</v>
      </c>
      <c r="R161" s="94"/>
      <c r="S161" s="94"/>
      <c r="T161" s="94"/>
      <c r="U161" s="125"/>
      <c r="V161" s="105">
        <f ca="1">IF(D161="x",DATEN!$N$88,DATEN!$N$87)</f>
        <v>0.125</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44818</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44818</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44818</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44818</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44818</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44818</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44818</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44818</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44818</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44818</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
      </c>
      <c r="B172" s="81">
        <f>B161+1</f>
        <v>44818</v>
      </c>
      <c r="C172" s="78">
        <f>IF(WEEKDAY(B172)=1,7,WEEKDAY(B172)-1)</f>
        <v>2</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-0.32916666666666666</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2026-38</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44819</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44819</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44819</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44819</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44819</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44819</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44819</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44819</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44819</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44819</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f>IF(LEN(B183)&gt;0,IF(WEEKDAY(B183)=4,TRUNC((B183-DATE(YEAR(B183+3-MOD(B183-2,7)),1,MOD(B183-2,7)-9))/7),IF(WEEKDAY(B183)=5,"KW","")),"")</f>
        <v>37</v>
      </c>
      <c r="B183" s="81">
        <f>B172+1</f>
        <v>44819</v>
      </c>
      <c r="C183" s="78">
        <f>IF(WEEKDAY(B183)=1,7,WEEKDAY(B183)-1)</f>
        <v>3</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-0.32916666666666666</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2026-38</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44820</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44820</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44820</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44820</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44820</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44820</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44820</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44820</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44820</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44820</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KW</v>
      </c>
      <c r="B194" s="81">
        <f>B183+1</f>
        <v>44820</v>
      </c>
      <c r="C194" s="78">
        <f>IF(WEEKDAY(B194)=1,7,WEEKDAY(B194)-1)</f>
        <v>4</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2026-38</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44821</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44821</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44821</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44821</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44821</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44821</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44821</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44821</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44821</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44821</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
      </c>
      <c r="B205" s="81">
        <f>B194+1</f>
        <v>44821</v>
      </c>
      <c r="C205" s="78">
        <f>IF(WEEKDAY(B205)=1,7,WEEKDAY(B205)-1)</f>
        <v>5</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-0.32916666666666666</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2026-38</v>
      </c>
      <c r="Q205" s="94">
        <f>SUM(Q195:Q204)</f>
        <v>0</v>
      </c>
      <c r="R205" s="94"/>
      <c r="S205" s="94"/>
      <c r="T205" s="94"/>
      <c r="U205" s="125"/>
      <c r="V205" s="105">
        <f ca="1">IF(D205="x",DATEN!$N$88,DATEN!$N$87)</f>
        <v>0.125</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44822</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44822</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44822</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44822</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44822</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44822</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44822</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44822</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44822</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44822</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44822</v>
      </c>
      <c r="C216" s="78">
        <f>IF(WEEKDAY(B216)=1,7,WEEKDAY(B216)-1)</f>
        <v>6</v>
      </c>
      <c r="D216" s="79" t="str" cm="1">
        <f t="array" aca="1" ref="D216" ca="1">IF(LEN(B216)&gt;0,IF(OR(INDIRECT("DATEN!D"&amp;9+C216)=0,NOT(ISNA(MATCH(B216,DATEN!$D$18:$D$33,0)))),"X",IF(OR(B216=DATEN!$D$26-1,B216=DATEN!$D$27-2,B216=DATEN!$D$30-2),"V","")),"")</f>
        <v>X</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2026-38</v>
      </c>
      <c r="Q216" s="94">
        <f>SUM(Q206:Q215)</f>
        <v>0</v>
      </c>
      <c r="R216" s="94"/>
      <c r="S216" s="94"/>
      <c r="T216" s="94"/>
      <c r="U216" s="125"/>
      <c r="V216" s="105">
        <f ca="1">IF(D216="x",DATEN!$N$88,DATEN!$N$87)</f>
        <v>0.16666666666666666</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44823</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44823</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44823</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44823</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44823</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44823</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44823</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44823</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44823</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44823</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44823</v>
      </c>
      <c r="C227" s="78">
        <f>IF(WEEKDAY(B227)=1,7,WEEKDAY(B227)-1)</f>
        <v>7</v>
      </c>
      <c r="D227" s="79" t="str" cm="1">
        <f t="array" aca="1" ref="D227" ca="1">IF(LEN(B227)&gt;0,IF(OR(INDIRECT("DATEN!D"&amp;9+C227)=0,NOT(ISNA(MATCH(B227,DATEN!$D$18:$D$33,0)))),"X",IF(OR(B227=DATEN!$D$26-1,B227=DATEN!$D$27-2,B227=DATEN!$D$30-2),"V","")),"")</f>
        <v>X</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v>
      </c>
      <c r="L227" s="146" t="str">
        <f>IF(X227&gt;MaxWoZeit,"WoArbZeit&gt;48h!","")</f>
        <v/>
      </c>
      <c r="M227" s="93" t="str">
        <f>IF(V219&gt;V220,V219-V220,"")</f>
        <v/>
      </c>
      <c r="N227" s="93">
        <f>SUM(N217:N226)</f>
        <v>0</v>
      </c>
      <c r="O227" s="93">
        <f ca="1">IF(WEEKDAY(B227,2)=7,SUMIF('Auswertung-Wochen'!$Y$2:$Y$366,P227,'Auswertung-Wochen'!$V$2:$V$366)-SUMIF('Auswertung-Wochen'!$Y$2:$Y$366,P227,'Auswertung-Wochen'!$W$2:$W$366),"")</f>
        <v>-1.6458333333333335</v>
      </c>
      <c r="P227" s="93" t="str">
        <f>YEAR(B227)&amp;"-"&amp;TEXT(_xlfn.ISOWEEKNUM(B227),"00")</f>
        <v>2026-38</v>
      </c>
      <c r="Q227" s="94">
        <f>SUM(Q217:Q226)</f>
        <v>0</v>
      </c>
      <c r="R227" s="94"/>
      <c r="S227" s="94"/>
      <c r="T227" s="94"/>
      <c r="U227" s="125"/>
      <c r="V227" s="105">
        <f ca="1">IF(D227="x",DATEN!$N$88,DATEN!$N$87)</f>
        <v>0.16666666666666666</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44824</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44824</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44824</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44824</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44824</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44824</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44824</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44824</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44824</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44824</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44824</v>
      </c>
      <c r="C238" s="78">
        <f>IF(WEEKDAY(B238)=1,7,WEEKDAY(B238)-1)</f>
        <v>1</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-0.329166666666667</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2026-39</v>
      </c>
      <c r="Q238" s="94">
        <f>SUM(Q228:Q237)</f>
        <v>0</v>
      </c>
      <c r="R238" s="94"/>
      <c r="S238" s="94"/>
      <c r="T238" s="94"/>
      <c r="U238" s="125"/>
      <c r="V238" s="105">
        <f ca="1">IF(D238="x",DATEN!$N$88,DATEN!$N$87)</f>
        <v>0.125</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44825</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44825</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44825</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44825</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44825</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44825</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44825</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44825</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44825</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44825</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
      </c>
      <c r="B249" s="81">
        <f>B238+1</f>
        <v>44825</v>
      </c>
      <c r="C249" s="78">
        <f>IF(WEEKDAY(B249)=1,7,WEEKDAY(B249)-1)</f>
        <v>2</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-0.32916666666666666</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2026-39</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44826</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44826</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44826</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44826</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44826</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44826</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44826</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44826</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44826</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44826</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f>IF(LEN(B260)&gt;0,IF(WEEKDAY(B260)=4,TRUNC((B260-DATE(YEAR(B260+3-MOD(B260-2,7)),1,MOD(B260-2,7)-9))/7),IF(WEEKDAY(B260)=5,"KW","")),"")</f>
        <v>38</v>
      </c>
      <c r="B260" s="81">
        <f>B249+1</f>
        <v>44826</v>
      </c>
      <c r="C260" s="78">
        <f>IF(WEEKDAY(B260)=1,7,WEEKDAY(B260)-1)</f>
        <v>3</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-0.32916666666666666</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2026-39</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44827</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44827</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44827</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44827</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44827</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44827</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44827</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44827</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44827</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44827</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KW</v>
      </c>
      <c r="B271" s="81">
        <f>B260+1</f>
        <v>44827</v>
      </c>
      <c r="C271" s="78">
        <f>IF(WEEKDAY(B271)=1,7,WEEKDAY(B271)-1)</f>
        <v>4</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-0.32916666666666666</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2026-39</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44828</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44828</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44828</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44828</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44828</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44828</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44828</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44828</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44828</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44828</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
      </c>
      <c r="B282" s="81">
        <f>B271+1</f>
        <v>44828</v>
      </c>
      <c r="C282" s="78">
        <f>IF(WEEKDAY(B282)=1,7,WEEKDAY(B282)-1)</f>
        <v>5</v>
      </c>
      <c r="D282" s="79" t="str" cm="1">
        <f t="array" aca="1" ref="D282" ca="1">IF(LEN(B282)&gt;0,IF(OR(INDIRECT("DATEN!D"&amp;9+C282)=0,NOT(ISNA(MATCH(B282,DATEN!$D$18:$D$33,0)))),"X",IF(OR(B282=DATEN!$D$26-1,B282=DATEN!$D$27-2,B282=DATEN!$D$30-2),"V","")),"")</f>
        <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-0.32916666666666666</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2026-39</v>
      </c>
      <c r="Q282" s="94">
        <f>SUM(Q272:Q281)</f>
        <v>0</v>
      </c>
      <c r="R282" s="94"/>
      <c r="S282" s="94"/>
      <c r="T282" s="94"/>
      <c r="U282" s="125"/>
      <c r="V282" s="105">
        <f ca="1">IF(D282="x",DATEN!$N$88,DATEN!$N$87)</f>
        <v>0.125</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44829</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44829</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44829</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44829</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44829</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44829</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44829</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44829</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44829</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44829</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44829</v>
      </c>
      <c r="C293" s="78">
        <f>IF(WEEKDAY(B293)=1,7,WEEKDAY(B293)-1)</f>
        <v>6</v>
      </c>
      <c r="D293" s="79" t="str" cm="1">
        <f t="array" aca="1" ref="D293" ca="1">IF(LEN(B293)&gt;0,IF(OR(INDIRECT("DATEN!D"&amp;9+C293)=0,NOT(ISNA(MATCH(B293,DATEN!$D$18:$D$33,0)))),"X",IF(OR(B293=DATEN!$D$26-1,B293=DATEN!$D$27-2,B293=DATEN!$D$30-2),"V","")),"")</f>
        <v>X</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2026-39</v>
      </c>
      <c r="Q293" s="94">
        <f>SUM(Q283:Q292)</f>
        <v>0</v>
      </c>
      <c r="R293" s="94"/>
      <c r="S293" s="94"/>
      <c r="T293" s="94"/>
      <c r="U293" s="125"/>
      <c r="V293" s="105">
        <f ca="1">IF(D293="x",DATEN!$N$88,DATEN!$N$87)</f>
        <v>0.16666666666666666</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44830</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44830</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44830</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44830</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44830</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44830</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44830</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44830</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44830</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44830</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44830</v>
      </c>
      <c r="C304" s="78">
        <f>IF(WEEKDAY(B304)=1,7,WEEKDAY(B304)-1)</f>
        <v>7</v>
      </c>
      <c r="D304" s="79" t="str" cm="1">
        <f t="array" aca="1" ref="D304" ca="1">IF(LEN(B304)&gt;0,IF(OR(INDIRECT("DATEN!D"&amp;9+C304)=0,NOT(ISNA(MATCH(B304,DATEN!$D$18:$D$33,0)))),"X",IF(OR(B304=DATEN!$D$26-1,B304=DATEN!$D$27-2,B304=DATEN!$D$30-2),"V","")),"")</f>
        <v>X</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v>
      </c>
      <c r="L304" s="146" t="str">
        <f>IF(X304&gt;MaxWoZeit,"WoArbZeit&gt;48h!","")</f>
        <v/>
      </c>
      <c r="M304" s="93" t="str">
        <f>IF(V296&gt;V297,V296-V297,"")</f>
        <v/>
      </c>
      <c r="N304" s="93">
        <f>SUM(N294:N303)</f>
        <v>0</v>
      </c>
      <c r="O304" s="93">
        <f ca="1">IF(WEEKDAY(B304,2)=7,SUMIF('Auswertung-Wochen'!$Y$2:$Y$366,P304,'Auswertung-Wochen'!$V$2:$V$366)-SUMIF('Auswertung-Wochen'!$Y$2:$Y$366,P304,'Auswertung-Wochen'!$W$2:$W$366),"")</f>
        <v>-1.6458333333333335</v>
      </c>
      <c r="P304" s="93" t="str">
        <f>YEAR(B304)&amp;"-"&amp;TEXT(_xlfn.ISOWEEKNUM(B304),"00")</f>
        <v>2026-39</v>
      </c>
      <c r="Q304" s="94">
        <f>SUM(Q294:Q303)</f>
        <v>0</v>
      </c>
      <c r="R304" s="94"/>
      <c r="S304" s="94"/>
      <c r="T304" s="94"/>
      <c r="U304" s="125"/>
      <c r="V304" s="105">
        <f ca="1">IF(D304="x",DATEN!$N$88,DATEN!$N$87)</f>
        <v>0.16666666666666666</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44831</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44831</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44831</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44831</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44831</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44831</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44831</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44831</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44831</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44831</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44831</v>
      </c>
      <c r="C315" s="78">
        <f>IF(WEEKDAY(B315)=1,7,WEEKDAY(B315)-1)</f>
        <v>1</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-0.329166666666667</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2026-40</v>
      </c>
      <c r="Q315" s="94">
        <f>SUM(Q305:Q314)</f>
        <v>0</v>
      </c>
      <c r="R315" s="94"/>
      <c r="S315" s="94"/>
      <c r="T315" s="94"/>
      <c r="U315" s="125"/>
      <c r="V315" s="105">
        <f ca="1">IF(D315="x",DATEN!$N$88,DATEN!$N$87)</f>
        <v>0.125</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44832</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44832</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44832</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44832</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44832</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44832</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44832</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44832</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44832</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44832</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
      </c>
      <c r="B326" s="81">
        <f>IF(LEN(B315)&gt;0,IF(DAY(B315+1)=29,B315+1,""),"")</f>
        <v>44832</v>
      </c>
      <c r="C326" s="78">
        <f>IF(WEEKDAY(B326)=1,7,WEEKDAY(B326)-1)</f>
        <v>2</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-0.32916666666666666</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2026-40</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44833</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44833</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44833</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44833</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44833</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44833</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44833</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44833</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44833</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44833</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f>IF(LEN(B337)&gt;0,IF(WEEKDAY(B337)=4,TRUNC((B337-DATE(YEAR(B337+3-MOD(B337-2,7)),1,MOD(B337-2,7)-9))/7),IF(WEEKDAY(B337)=5,"KW","")),"")</f>
        <v>39</v>
      </c>
      <c r="B337" s="81">
        <f>IF(LEN(B326)&gt;0,IF(DAY(B326+1)=30,B326+1,""),"")</f>
        <v>44833</v>
      </c>
      <c r="C337" s="78">
        <f>IF(WEEKDAY(B337)=1,7,WEEKDAY(B337)-1)</f>
        <v>3</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-0.32916666666666666</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2026-40</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t="str">
        <f t="shared" ref="B338:B347" si="163">IF(LEN(B327)&gt;0,IF(DAY(B327+1)=31,B327+1,""),"")</f>
        <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t="str">
        <f t="shared" si="163"/>
        <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t="str">
        <f t="shared" si="163"/>
        <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t="str">
        <f t="shared" si="163"/>
        <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t="str">
        <f t="shared" si="163"/>
        <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t="str">
        <f t="shared" si="163"/>
        <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t="str">
        <f t="shared" si="163"/>
        <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t="str">
        <f t="shared" si="163"/>
        <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t="str">
        <f t="shared" si="163"/>
        <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t="str">
        <f t="shared" si="163"/>
        <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t="str">
        <f>IF(LEN(B337)&gt;0,IF(DAY(B337+1)=31,B337+1,""),"")</f>
        <v/>
      </c>
      <c r="C348" s="78" t="e">
        <f>IF(WEEKDAY(B348)=1,7,WEEKDAY(B348)-1)</f>
        <v>#VALUE!</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t="str" cm="1">
        <f t="array" aca="1" ref="K348" ca="1">IF(LEN(B348)&gt;0,IF(AND(D348&lt;&gt;"X",I348&lt;&gt;"U",I348&lt;&gt;"u",I348&lt;&gt;"K",I348&lt;&gt;"k",OR(I348="F",I348="f",H348&lt;&gt;0,DATEN!$H$8=1),J348&lt;&gt;"f",J348&lt;&gt;"F"),IF(D348="V",H348-INDIRECT("DATEN!D"&amp;9+C348)/2,H348-INDIRECT("DATEN!D"&amp;9+C348)),H348),"")</f>
        <v/>
      </c>
      <c r="L348" s="146" t="str">
        <f>IF(X348&gt;MaxWoZeit,"WoArbZeit&gt;48h!","")</f>
        <v/>
      </c>
      <c r="M348" s="93" t="str">
        <f>IF(V340&gt;V341,V340-V341,"")</f>
        <v/>
      </c>
      <c r="N348" s="93">
        <f>SUM(N338:N347)</f>
        <v>0</v>
      </c>
      <c r="O348" s="93"/>
      <c r="P348" s="93"/>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Sep: </v>
      </c>
      <c r="F350" s="24" cm="1">
        <f t="array" aca="1" ref="F350" ca="1">IF(B4="",SUMPRODUCT(($I$8:$I$348="U")*($D$8:$D$348&lt;&gt;"X")*1),0)</f>
        <v>0</v>
      </c>
      <c r="G350" s="309" t="str">
        <f>CONCATENATE("Saldo ",TEXT(B18,"MMMM"),":")</f>
        <v>Saldo September:</v>
      </c>
      <c r="H350" s="310"/>
      <c r="I350" s="311"/>
      <c r="J350" s="164"/>
      <c r="K350" s="29">
        <f ca="1">IF(B4="",SUM(K8:K348),0)</f>
        <v>-7.2416666666666671</v>
      </c>
    </row>
    <row r="351" spans="1:27" ht="18" customHeight="1" x14ac:dyDescent="0.25">
      <c r="A351" s="171"/>
      <c r="B351" s="63"/>
      <c r="C351" s="60"/>
      <c r="D351" s="11"/>
      <c r="E351" s="169" t="s">
        <v>120</v>
      </c>
      <c r="F351" s="25" cm="1">
        <f t="array" aca="1" ref="F351" ca="1">INDIRECT(TEXT(DATE(DATEN!G3,MONTH(B18)-1,1),"MMMM")&amp;"!f351")-F350</f>
        <v>30</v>
      </c>
      <c r="G351" s="62"/>
      <c r="H351" s="137"/>
      <c r="I351" s="138" t="str">
        <f>CONCATENATE("Gekappt ",TEXT(B18,"MMM"),":")</f>
        <v>Gekappt Sep:</v>
      </c>
      <c r="J351" s="138"/>
      <c r="K351" s="104">
        <f>SUM(M8:M348)</f>
        <v>0</v>
      </c>
    </row>
    <row r="352" spans="1:27" ht="18" customHeight="1" x14ac:dyDescent="0.25">
      <c r="A352" s="62"/>
      <c r="B352" s="58"/>
      <c r="C352" s="58"/>
      <c r="E352" s="170" t="str">
        <f>CONCATENATE("Krankt.",IF(MONTH($B$18)&gt;8,". ","age "),TEXT($B$18,"MMMM"),": ")</f>
        <v xml:space="preserve">Krankt.. September: </v>
      </c>
      <c r="F352" s="24" cm="1">
        <f t="array" aca="1" ref="F352" ca="1">IF(B4="",SUMPRODUCT(($I$8:$I$348="K")*($D$8:$D$348&lt;&gt;"X")*1),0)</f>
        <v>0</v>
      </c>
      <c r="G352" s="312" t="s">
        <v>99</v>
      </c>
      <c r="H352" s="313"/>
      <c r="I352" s="314"/>
      <c r="J352" s="165"/>
      <c r="K352" s="173" cm="1">
        <f t="array" aca="1" ref="K352" ca="1">INDIRECT(TEXT(DATE(DATEN!G3,MONTH(B18)-1,1),"MMMM")&amp;"!k353")</f>
        <v>-74.22708333333334</v>
      </c>
      <c r="L352" s="1"/>
    </row>
    <row r="353" spans="1:12" ht="18" customHeight="1" x14ac:dyDescent="0.25">
      <c r="A353" s="63"/>
      <c r="B353" s="60"/>
      <c r="C353" s="60"/>
      <c r="D353" s="11"/>
      <c r="E353" s="169" t="s">
        <v>121</v>
      </c>
      <c r="F353" s="25" cm="1">
        <f t="array" aca="1" ref="F353" ca="1">F352+INDIRECT(TEXT(DATE(DATEN!G3,MONTH(B18)-1,1),"MMMM")&amp;"!f353")</f>
        <v>0</v>
      </c>
      <c r="G353" s="331" t="s">
        <v>144</v>
      </c>
      <c r="H353" s="332"/>
      <c r="I353" s="332"/>
      <c r="J353" s="332"/>
      <c r="K353" s="333"/>
      <c r="L353" s="1"/>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N97RlxU+K6VBxFEzgfYQYOIzXKzIgMjPN9KCUH79QiXqTbJtethENaOTuTEVdTk+KLtr3PjamNSo8fo8fKFlLw==" saltValue="EHJWBSGjSAiLxdtibIxeVg==" spinCount="100000" sheet="1" objects="1" scenarios="1" selectLockedCells="1"/>
  <mergeCells count="89">
    <mergeCell ref="J6:J7"/>
    <mergeCell ref="E260:F260"/>
    <mergeCell ref="E271:F271"/>
    <mergeCell ref="E282:F282"/>
    <mergeCell ref="E293:F293"/>
    <mergeCell ref="E205:F205"/>
    <mergeCell ref="E216:F216"/>
    <mergeCell ref="E227:F227"/>
    <mergeCell ref="E238:F238"/>
    <mergeCell ref="E249:F249"/>
    <mergeCell ref="B2:I2"/>
    <mergeCell ref="B3:I3"/>
    <mergeCell ref="B6:B7"/>
    <mergeCell ref="C6:C7"/>
    <mergeCell ref="I6:I7"/>
    <mergeCell ref="D6:D7"/>
    <mergeCell ref="H357:L357"/>
    <mergeCell ref="K6:K7"/>
    <mergeCell ref="L6:L7"/>
    <mergeCell ref="G350:I350"/>
    <mergeCell ref="G352:I352"/>
    <mergeCell ref="E6:G6"/>
    <mergeCell ref="E29:F29"/>
    <mergeCell ref="E40:F40"/>
    <mergeCell ref="E51:F51"/>
    <mergeCell ref="E62:F62"/>
    <mergeCell ref="E73:F73"/>
    <mergeCell ref="E84:F84"/>
    <mergeCell ref="E95:F95"/>
    <mergeCell ref="E172:F172"/>
    <mergeCell ref="E183:F183"/>
    <mergeCell ref="E194:F194"/>
    <mergeCell ref="G353:K353"/>
    <mergeCell ref="U6:U7"/>
    <mergeCell ref="V6:W6"/>
    <mergeCell ref="T6:T7"/>
    <mergeCell ref="E18:F18"/>
    <mergeCell ref="M6:M7"/>
    <mergeCell ref="N6:N7"/>
    <mergeCell ref="Q6:Q7"/>
    <mergeCell ref="R6:R7"/>
    <mergeCell ref="S6:S7"/>
    <mergeCell ref="E106:F106"/>
    <mergeCell ref="E117:F117"/>
    <mergeCell ref="E128:F128"/>
    <mergeCell ref="E139:F139"/>
    <mergeCell ref="E150:F150"/>
    <mergeCell ref="E161:F161"/>
    <mergeCell ref="A8:A17"/>
    <mergeCell ref="A19:A28"/>
    <mergeCell ref="A30:A39"/>
    <mergeCell ref="A41:A50"/>
    <mergeCell ref="A52:A61"/>
    <mergeCell ref="A129:A138"/>
    <mergeCell ref="A140:A149"/>
    <mergeCell ref="A151:A160"/>
    <mergeCell ref="A162:A171"/>
    <mergeCell ref="A63:A72"/>
    <mergeCell ref="A74:A83"/>
    <mergeCell ref="A85:A94"/>
    <mergeCell ref="A96:A105"/>
    <mergeCell ref="A107:A116"/>
    <mergeCell ref="A356:F357"/>
    <mergeCell ref="A283:A292"/>
    <mergeCell ref="A294:A303"/>
    <mergeCell ref="A305:A314"/>
    <mergeCell ref="A316:A325"/>
    <mergeCell ref="A327:A336"/>
    <mergeCell ref="E315:F315"/>
    <mergeCell ref="E326:F326"/>
    <mergeCell ref="E337:F337"/>
    <mergeCell ref="E348:F348"/>
    <mergeCell ref="E304:F304"/>
    <mergeCell ref="O6:O7"/>
    <mergeCell ref="P6:P7"/>
    <mergeCell ref="M3:N3"/>
    <mergeCell ref="M4:N4"/>
    <mergeCell ref="A338:A347"/>
    <mergeCell ref="A228:A237"/>
    <mergeCell ref="A239:A248"/>
    <mergeCell ref="A250:A259"/>
    <mergeCell ref="A261:A270"/>
    <mergeCell ref="A272:A281"/>
    <mergeCell ref="A173:A182"/>
    <mergeCell ref="A184:A193"/>
    <mergeCell ref="A195:A204"/>
    <mergeCell ref="A206:A215"/>
    <mergeCell ref="A217:A226"/>
    <mergeCell ref="A118:A127"/>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661" priority="1142" stopIfTrue="1">
      <formula>$D5="X"</formula>
    </cfRule>
  </conditionalFormatting>
  <conditionalFormatting sqref="F5">
    <cfRule type="expression" dxfId="660" priority="1143" stopIfTrue="1">
      <formula>AND(NOT(ISBLANK(#REF!)),ISBLANK(F5))</formula>
    </cfRule>
    <cfRule type="expression" dxfId="659" priority="1144" stopIfTrue="1">
      <formula>AND(LEN(F5)&gt;0,OR($F5&lt;=#REF!,F5&gt;=1,$F5-#REF!&lt;0.0208333))</formula>
    </cfRule>
  </conditionalFormatting>
  <conditionalFormatting sqref="L8:M17">
    <cfRule type="expression" dxfId="658" priority="1116" stopIfTrue="1">
      <formula>$D8="X"</formula>
    </cfRule>
  </conditionalFormatting>
  <conditionalFormatting sqref="G18">
    <cfRule type="expression" dxfId="657" priority="1118" stopIfTrue="1">
      <formula>$D18="X"</formula>
    </cfRule>
  </conditionalFormatting>
  <conditionalFormatting sqref="E18">
    <cfRule type="expression" dxfId="656" priority="1119" stopIfTrue="1">
      <formula>$D18="X"</formula>
    </cfRule>
  </conditionalFormatting>
  <conditionalFormatting sqref="M18:N18 P18">
    <cfRule type="expression" dxfId="655" priority="1115" stopIfTrue="1">
      <formula>$D18="X"</formula>
    </cfRule>
  </conditionalFormatting>
  <conditionalFormatting sqref="G16:G17">
    <cfRule type="expression" dxfId="654" priority="1112" stopIfTrue="1">
      <formula>$D16="X"</formula>
    </cfRule>
  </conditionalFormatting>
  <conditionalFormatting sqref="E29">
    <cfRule type="expression" dxfId="653" priority="1103" stopIfTrue="1">
      <formula>$D29="X"</formula>
    </cfRule>
  </conditionalFormatting>
  <conditionalFormatting sqref="B29">
    <cfRule type="expression" dxfId="652" priority="1107" stopIfTrue="1">
      <formula>$D29="X"</formula>
    </cfRule>
  </conditionalFormatting>
  <conditionalFormatting sqref="G29">
    <cfRule type="expression" dxfId="651" priority="1105" stopIfTrue="1">
      <formula>$D29="X"</formula>
    </cfRule>
  </conditionalFormatting>
  <conditionalFormatting sqref="M29:N29">
    <cfRule type="expression" dxfId="650" priority="1102" stopIfTrue="1">
      <formula>$D29="X"</formula>
    </cfRule>
  </conditionalFormatting>
  <conditionalFormatting sqref="L19:M28">
    <cfRule type="expression" dxfId="649" priority="1097" stopIfTrue="1">
      <formula>$D19="X"</formula>
    </cfRule>
  </conditionalFormatting>
  <conditionalFormatting sqref="G19:G28">
    <cfRule type="expression" dxfId="648" priority="1094" stopIfTrue="1">
      <formula>$D19="X"</formula>
    </cfRule>
  </conditionalFormatting>
  <conditionalFormatting sqref="B84">
    <cfRule type="expression" dxfId="647" priority="996" stopIfTrue="1">
      <formula>$D84="X"</formula>
    </cfRule>
  </conditionalFormatting>
  <conditionalFormatting sqref="C29">
    <cfRule type="expression" dxfId="646" priority="1089" stopIfTrue="1">
      <formula>$D29="X"</formula>
    </cfRule>
  </conditionalFormatting>
  <conditionalFormatting sqref="B40">
    <cfRule type="expression" dxfId="645" priority="1088" stopIfTrue="1">
      <formula>$D40="X"</formula>
    </cfRule>
  </conditionalFormatting>
  <conditionalFormatting sqref="G40">
    <cfRule type="expression" dxfId="644" priority="1086" stopIfTrue="1">
      <formula>$D40="X"</formula>
    </cfRule>
  </conditionalFormatting>
  <conditionalFormatting sqref="E40">
    <cfRule type="expression" dxfId="643" priority="1084" stopIfTrue="1">
      <formula>$D40="X"</formula>
    </cfRule>
  </conditionalFormatting>
  <conditionalFormatting sqref="M40:N40">
    <cfRule type="expression" dxfId="642" priority="1083" stopIfTrue="1">
      <formula>$D40="X"</formula>
    </cfRule>
  </conditionalFormatting>
  <conditionalFormatting sqref="L30:M39">
    <cfRule type="expression" dxfId="641" priority="1078" stopIfTrue="1">
      <formula>$D30="X"</formula>
    </cfRule>
  </conditionalFormatting>
  <conditionalFormatting sqref="G30:G39">
    <cfRule type="expression" dxfId="640" priority="1075" stopIfTrue="1">
      <formula>$D30="X"</formula>
    </cfRule>
  </conditionalFormatting>
  <conditionalFormatting sqref="C40">
    <cfRule type="expression" dxfId="639" priority="1069" stopIfTrue="1">
      <formula>$D40="X"</formula>
    </cfRule>
  </conditionalFormatting>
  <conditionalFormatting sqref="L41:M50">
    <cfRule type="expression" dxfId="638" priority="1064" stopIfTrue="1">
      <formula>$D41="X"</formula>
    </cfRule>
  </conditionalFormatting>
  <conditionalFormatting sqref="G41:G50">
    <cfRule type="expression" dxfId="637" priority="1061" stopIfTrue="1">
      <formula>$D41="X"</formula>
    </cfRule>
  </conditionalFormatting>
  <conditionalFormatting sqref="B51">
    <cfRule type="expression" dxfId="636" priority="1056" stopIfTrue="1">
      <formula>$D51="X"</formula>
    </cfRule>
  </conditionalFormatting>
  <conditionalFormatting sqref="G51">
    <cfRule type="expression" dxfId="635" priority="1054" stopIfTrue="1">
      <formula>$D51="X"</formula>
    </cfRule>
  </conditionalFormatting>
  <conditionalFormatting sqref="E51">
    <cfRule type="expression" dxfId="634" priority="1052" stopIfTrue="1">
      <formula>$D51="X"</formula>
    </cfRule>
  </conditionalFormatting>
  <conditionalFormatting sqref="M51:N51">
    <cfRule type="expression" dxfId="633" priority="1051" stopIfTrue="1">
      <formula>$D51="X"</formula>
    </cfRule>
  </conditionalFormatting>
  <conditionalFormatting sqref="C51">
    <cfRule type="expression" dxfId="632" priority="1049" stopIfTrue="1">
      <formula>$D51="X"</formula>
    </cfRule>
  </conditionalFormatting>
  <conditionalFormatting sqref="L52:M61">
    <cfRule type="expression" dxfId="631" priority="1044" stopIfTrue="1">
      <formula>$D52="X"</formula>
    </cfRule>
  </conditionalFormatting>
  <conditionalFormatting sqref="G52:G61">
    <cfRule type="expression" dxfId="630" priority="1041" stopIfTrue="1">
      <formula>$D52="X"</formula>
    </cfRule>
  </conditionalFormatting>
  <conditionalFormatting sqref="B62">
    <cfRule type="expression" dxfId="629" priority="1036" stopIfTrue="1">
      <formula>$D62="X"</formula>
    </cfRule>
  </conditionalFormatting>
  <conditionalFormatting sqref="G62">
    <cfRule type="expression" dxfId="628" priority="1034" stopIfTrue="1">
      <formula>$D62="X"</formula>
    </cfRule>
  </conditionalFormatting>
  <conditionalFormatting sqref="E62">
    <cfRule type="expression" dxfId="627" priority="1032" stopIfTrue="1">
      <formula>$D62="X"</formula>
    </cfRule>
  </conditionalFormatting>
  <conditionalFormatting sqref="M62:N62">
    <cfRule type="expression" dxfId="626" priority="1031" stopIfTrue="1">
      <formula>$D62="X"</formula>
    </cfRule>
  </conditionalFormatting>
  <conditionalFormatting sqref="C62">
    <cfRule type="expression" dxfId="625" priority="1029" stopIfTrue="1">
      <formula>$D62="X"</formula>
    </cfRule>
  </conditionalFormatting>
  <conditionalFormatting sqref="L63:M72">
    <cfRule type="expression" dxfId="624" priority="1024" stopIfTrue="1">
      <formula>$D63="X"</formula>
    </cfRule>
  </conditionalFormatting>
  <conditionalFormatting sqref="G63:G72">
    <cfRule type="expression" dxfId="623" priority="1021" stopIfTrue="1">
      <formula>$D63="X"</formula>
    </cfRule>
  </conditionalFormatting>
  <conditionalFormatting sqref="C106">
    <cfRule type="expression" dxfId="622" priority="935" stopIfTrue="1">
      <formula>$D106="X"</formula>
    </cfRule>
  </conditionalFormatting>
  <conditionalFormatting sqref="B73">
    <cfRule type="expression" dxfId="621" priority="1016" stopIfTrue="1">
      <formula>$D73="X"</formula>
    </cfRule>
  </conditionalFormatting>
  <conditionalFormatting sqref="G73">
    <cfRule type="expression" dxfId="620" priority="1014" stopIfTrue="1">
      <formula>$D73="X"</formula>
    </cfRule>
  </conditionalFormatting>
  <conditionalFormatting sqref="E73">
    <cfRule type="expression" dxfId="619" priority="1012" stopIfTrue="1">
      <formula>$D73="X"</formula>
    </cfRule>
  </conditionalFormatting>
  <conditionalFormatting sqref="M73:N73">
    <cfRule type="expression" dxfId="618" priority="1011" stopIfTrue="1">
      <formula>$D73="X"</formula>
    </cfRule>
  </conditionalFormatting>
  <conditionalFormatting sqref="C73">
    <cfRule type="expression" dxfId="617" priority="1009" stopIfTrue="1">
      <formula>$D73="X"</formula>
    </cfRule>
  </conditionalFormatting>
  <conditionalFormatting sqref="L74:M83">
    <cfRule type="expression" dxfId="616" priority="1004" stopIfTrue="1">
      <formula>$D74="X"</formula>
    </cfRule>
  </conditionalFormatting>
  <conditionalFormatting sqref="G74:G83">
    <cfRule type="expression" dxfId="615" priority="1001" stopIfTrue="1">
      <formula>$D74="X"</formula>
    </cfRule>
  </conditionalFormatting>
  <conditionalFormatting sqref="E117">
    <cfRule type="expression" dxfId="614" priority="918" stopIfTrue="1">
      <formula>$D117="X"</formula>
    </cfRule>
  </conditionalFormatting>
  <conditionalFormatting sqref="M117:N117">
    <cfRule type="expression" dxfId="613" priority="917" stopIfTrue="1">
      <formula>$D117="X"</formula>
    </cfRule>
  </conditionalFormatting>
  <conditionalFormatting sqref="G84">
    <cfRule type="expression" dxfId="612" priority="994" stopIfTrue="1">
      <formula>$D84="X"</formula>
    </cfRule>
  </conditionalFormatting>
  <conditionalFormatting sqref="E84">
    <cfRule type="expression" dxfId="611" priority="992" stopIfTrue="1">
      <formula>$D84="X"</formula>
    </cfRule>
  </conditionalFormatting>
  <conditionalFormatting sqref="M84:N84">
    <cfRule type="expression" dxfId="610" priority="991" stopIfTrue="1">
      <formula>$D84="X"</formula>
    </cfRule>
  </conditionalFormatting>
  <conditionalFormatting sqref="C84">
    <cfRule type="expression" dxfId="609" priority="989" stopIfTrue="1">
      <formula>$D84="X"</formula>
    </cfRule>
  </conditionalFormatting>
  <conditionalFormatting sqref="L85:M94">
    <cfRule type="expression" dxfId="608" priority="970" stopIfTrue="1">
      <formula>$D85="X"</formula>
    </cfRule>
  </conditionalFormatting>
  <conditionalFormatting sqref="G85:G94">
    <cfRule type="expression" dxfId="607" priority="967" stopIfTrue="1">
      <formula>$D85="X"</formula>
    </cfRule>
  </conditionalFormatting>
  <conditionalFormatting sqref="G129:G138">
    <cfRule type="expression" dxfId="606" priority="887" stopIfTrue="1">
      <formula>$D129="X"</formula>
    </cfRule>
  </conditionalFormatting>
  <conditionalFormatting sqref="B95">
    <cfRule type="expression" dxfId="605" priority="962" stopIfTrue="1">
      <formula>$D95="X"</formula>
    </cfRule>
  </conditionalFormatting>
  <conditionalFormatting sqref="G95">
    <cfRule type="expression" dxfId="604" priority="960" stopIfTrue="1">
      <formula>$D95="X"</formula>
    </cfRule>
  </conditionalFormatting>
  <conditionalFormatting sqref="E95">
    <cfRule type="expression" dxfId="603" priority="958" stopIfTrue="1">
      <formula>$D95="X"</formula>
    </cfRule>
  </conditionalFormatting>
  <conditionalFormatting sqref="M95:N95">
    <cfRule type="expression" dxfId="602" priority="957" stopIfTrue="1">
      <formula>$D95="X"</formula>
    </cfRule>
  </conditionalFormatting>
  <conditionalFormatting sqref="C95">
    <cfRule type="expression" dxfId="601" priority="955" stopIfTrue="1">
      <formula>$D95="X"</formula>
    </cfRule>
  </conditionalFormatting>
  <conditionalFormatting sqref="L96:M105">
    <cfRule type="expression" dxfId="600" priority="950" stopIfTrue="1">
      <formula>$D96="X"</formula>
    </cfRule>
  </conditionalFormatting>
  <conditionalFormatting sqref="G96:G105">
    <cfRule type="expression" dxfId="599" priority="947" stopIfTrue="1">
      <formula>$D96="X"</formula>
    </cfRule>
  </conditionalFormatting>
  <conditionalFormatting sqref="L140:M149">
    <cfRule type="expression" dxfId="598" priority="870" stopIfTrue="1">
      <formula>$D140="X"</formula>
    </cfRule>
  </conditionalFormatting>
  <conditionalFormatting sqref="B106">
    <cfRule type="expression" dxfId="597" priority="942" stopIfTrue="1">
      <formula>$D106="X"</formula>
    </cfRule>
  </conditionalFormatting>
  <conditionalFormatting sqref="G106">
    <cfRule type="expression" dxfId="596" priority="940" stopIfTrue="1">
      <formula>$D106="X"</formula>
    </cfRule>
  </conditionalFormatting>
  <conditionalFormatting sqref="E106">
    <cfRule type="expression" dxfId="595" priority="938" stopIfTrue="1">
      <formula>$D106="X"</formula>
    </cfRule>
  </conditionalFormatting>
  <conditionalFormatting sqref="M106:N106">
    <cfRule type="expression" dxfId="594" priority="937" stopIfTrue="1">
      <formula>$D106="X"</formula>
    </cfRule>
  </conditionalFormatting>
  <conditionalFormatting sqref="L107:M116">
    <cfRule type="expression" dxfId="593" priority="930" stopIfTrue="1">
      <formula>$D107="X"</formula>
    </cfRule>
  </conditionalFormatting>
  <conditionalFormatting sqref="G107:G116">
    <cfRule type="expression" dxfId="592" priority="927" stopIfTrue="1">
      <formula>$D107="X"</formula>
    </cfRule>
  </conditionalFormatting>
  <conditionalFormatting sqref="B117">
    <cfRule type="expression" dxfId="591" priority="922" stopIfTrue="1">
      <formula>$D117="X"</formula>
    </cfRule>
  </conditionalFormatting>
  <conditionalFormatting sqref="G117">
    <cfRule type="expression" dxfId="590" priority="920" stopIfTrue="1">
      <formula>$D117="X"</formula>
    </cfRule>
  </conditionalFormatting>
  <conditionalFormatting sqref="C117">
    <cfRule type="expression" dxfId="589" priority="915" stopIfTrue="1">
      <formula>$D117="X"</formula>
    </cfRule>
  </conditionalFormatting>
  <conditionalFormatting sqref="L118:M127">
    <cfRule type="expression" dxfId="588" priority="910" stopIfTrue="1">
      <formula>$D118="X"</formula>
    </cfRule>
  </conditionalFormatting>
  <conditionalFormatting sqref="G118:G127">
    <cfRule type="expression" dxfId="587" priority="907" stopIfTrue="1">
      <formula>$D118="X"</formula>
    </cfRule>
  </conditionalFormatting>
  <conditionalFormatting sqref="C161">
    <cfRule type="expression" dxfId="586" priority="835" stopIfTrue="1">
      <formula>$D161="X"</formula>
    </cfRule>
  </conditionalFormatting>
  <conditionalFormatting sqref="B128">
    <cfRule type="expression" dxfId="585" priority="902" stopIfTrue="1">
      <formula>$D128="X"</formula>
    </cfRule>
  </conditionalFormatting>
  <conditionalFormatting sqref="G128">
    <cfRule type="expression" dxfId="584" priority="900" stopIfTrue="1">
      <formula>$D128="X"</formula>
    </cfRule>
  </conditionalFormatting>
  <conditionalFormatting sqref="E128">
    <cfRule type="expression" dxfId="583" priority="898" stopIfTrue="1">
      <formula>$D128="X"</formula>
    </cfRule>
  </conditionalFormatting>
  <conditionalFormatting sqref="M128:N128">
    <cfRule type="expression" dxfId="582" priority="897" stopIfTrue="1">
      <formula>$D128="X"</formula>
    </cfRule>
  </conditionalFormatting>
  <conditionalFormatting sqref="C128">
    <cfRule type="expression" dxfId="581" priority="895" stopIfTrue="1">
      <formula>$D128="X"</formula>
    </cfRule>
  </conditionalFormatting>
  <conditionalFormatting sqref="L129:M138">
    <cfRule type="expression" dxfId="580" priority="890" stopIfTrue="1">
      <formula>$D129="X"</formula>
    </cfRule>
  </conditionalFormatting>
  <conditionalFormatting sqref="E172">
    <cfRule type="expression" dxfId="579" priority="818" stopIfTrue="1">
      <formula>$D172="X"</formula>
    </cfRule>
  </conditionalFormatting>
  <conditionalFormatting sqref="B139">
    <cfRule type="expression" dxfId="578" priority="882" stopIfTrue="1">
      <formula>$D139="X"</formula>
    </cfRule>
  </conditionalFormatting>
  <conditionalFormatting sqref="G139">
    <cfRule type="expression" dxfId="577" priority="880" stopIfTrue="1">
      <formula>$D139="X"</formula>
    </cfRule>
  </conditionalFormatting>
  <conditionalFormatting sqref="E139">
    <cfRule type="expression" dxfId="576" priority="878" stopIfTrue="1">
      <formula>$D139="X"</formula>
    </cfRule>
  </conditionalFormatting>
  <conditionalFormatting sqref="M139:N139">
    <cfRule type="expression" dxfId="575" priority="877" stopIfTrue="1">
      <formula>$D139="X"</formula>
    </cfRule>
  </conditionalFormatting>
  <conditionalFormatting sqref="C139">
    <cfRule type="expression" dxfId="574" priority="875" stopIfTrue="1">
      <formula>$D139="X"</formula>
    </cfRule>
  </conditionalFormatting>
  <conditionalFormatting sqref="G140:G149">
    <cfRule type="expression" dxfId="573" priority="867" stopIfTrue="1">
      <formula>$D140="X"</formula>
    </cfRule>
  </conditionalFormatting>
  <conditionalFormatting sqref="B183">
    <cfRule type="expression" dxfId="572" priority="802" stopIfTrue="1">
      <formula>$D183="X"</formula>
    </cfRule>
  </conditionalFormatting>
  <conditionalFormatting sqref="B150">
    <cfRule type="expression" dxfId="571" priority="862" stopIfTrue="1">
      <formula>$D150="X"</formula>
    </cfRule>
  </conditionalFormatting>
  <conditionalFormatting sqref="G150">
    <cfRule type="expression" dxfId="570" priority="860" stopIfTrue="1">
      <formula>$D150="X"</formula>
    </cfRule>
  </conditionalFormatting>
  <conditionalFormatting sqref="E150">
    <cfRule type="expression" dxfId="569" priority="858" stopIfTrue="1">
      <formula>$D150="X"</formula>
    </cfRule>
  </conditionalFormatting>
  <conditionalFormatting sqref="M150:N150">
    <cfRule type="expression" dxfId="568" priority="857" stopIfTrue="1">
      <formula>$D150="X"</formula>
    </cfRule>
  </conditionalFormatting>
  <conditionalFormatting sqref="C150">
    <cfRule type="expression" dxfId="567" priority="855" stopIfTrue="1">
      <formula>$D150="X"</formula>
    </cfRule>
  </conditionalFormatting>
  <conditionalFormatting sqref="L151:M160">
    <cfRule type="expression" dxfId="566" priority="850" stopIfTrue="1">
      <formula>$D151="X"</formula>
    </cfRule>
  </conditionalFormatting>
  <conditionalFormatting sqref="G151:G160">
    <cfRule type="expression" dxfId="565" priority="847" stopIfTrue="1">
      <formula>$D151="X"</formula>
    </cfRule>
  </conditionalFormatting>
  <conditionalFormatting sqref="B161">
    <cfRule type="expression" dxfId="564" priority="842" stopIfTrue="1">
      <formula>$D161="X"</formula>
    </cfRule>
  </conditionalFormatting>
  <conditionalFormatting sqref="G161">
    <cfRule type="expression" dxfId="563" priority="840" stopIfTrue="1">
      <formula>$D161="X"</formula>
    </cfRule>
  </conditionalFormatting>
  <conditionalFormatting sqref="E161">
    <cfRule type="expression" dxfId="562" priority="838" stopIfTrue="1">
      <formula>$D161="X"</formula>
    </cfRule>
  </conditionalFormatting>
  <conditionalFormatting sqref="M161:N161">
    <cfRule type="expression" dxfId="561" priority="837" stopIfTrue="1">
      <formula>$D161="X"</formula>
    </cfRule>
  </conditionalFormatting>
  <conditionalFormatting sqref="L162:M171">
    <cfRule type="expression" dxfId="560" priority="830" stopIfTrue="1">
      <formula>$D162="X"</formula>
    </cfRule>
  </conditionalFormatting>
  <conditionalFormatting sqref="G162:G171">
    <cfRule type="expression" dxfId="559" priority="827" stopIfTrue="1">
      <formula>$D162="X"</formula>
    </cfRule>
  </conditionalFormatting>
  <conditionalFormatting sqref="G195:G204">
    <cfRule type="expression" dxfId="558" priority="767" stopIfTrue="1">
      <formula>$D195="X"</formula>
    </cfRule>
  </conditionalFormatting>
  <conditionalFormatting sqref="B172">
    <cfRule type="expression" dxfId="557" priority="822" stopIfTrue="1">
      <formula>$D172="X"</formula>
    </cfRule>
  </conditionalFormatting>
  <conditionalFormatting sqref="G172">
    <cfRule type="expression" dxfId="556" priority="820" stopIfTrue="1">
      <formula>$D172="X"</formula>
    </cfRule>
  </conditionalFormatting>
  <conditionalFormatting sqref="M172:N172">
    <cfRule type="expression" dxfId="555" priority="817" stopIfTrue="1">
      <formula>$D172="X"</formula>
    </cfRule>
  </conditionalFormatting>
  <conditionalFormatting sqref="C172">
    <cfRule type="expression" dxfId="554" priority="815" stopIfTrue="1">
      <formula>$D172="X"</formula>
    </cfRule>
  </conditionalFormatting>
  <conditionalFormatting sqref="L173:M182">
    <cfRule type="expression" dxfId="553" priority="810" stopIfTrue="1">
      <formula>$D173="X"</formula>
    </cfRule>
  </conditionalFormatting>
  <conditionalFormatting sqref="G173:G182">
    <cfRule type="expression" dxfId="552" priority="807" stopIfTrue="1">
      <formula>$D173="X"</formula>
    </cfRule>
  </conditionalFormatting>
  <conditionalFormatting sqref="L206:M215">
    <cfRule type="expression" dxfId="551" priority="750" stopIfTrue="1">
      <formula>$D206="X"</formula>
    </cfRule>
  </conditionalFormatting>
  <conditionalFormatting sqref="G183">
    <cfRule type="expression" dxfId="550" priority="800" stopIfTrue="1">
      <formula>$D183="X"</formula>
    </cfRule>
  </conditionalFormatting>
  <conditionalFormatting sqref="E183">
    <cfRule type="expression" dxfId="549" priority="798" stopIfTrue="1">
      <formula>$D183="X"</formula>
    </cfRule>
  </conditionalFormatting>
  <conditionalFormatting sqref="M183:N183">
    <cfRule type="expression" dxfId="548" priority="797" stopIfTrue="1">
      <formula>$D183="X"</formula>
    </cfRule>
  </conditionalFormatting>
  <conditionalFormatting sqref="C183">
    <cfRule type="expression" dxfId="547" priority="795" stopIfTrue="1">
      <formula>$D183="X"</formula>
    </cfRule>
  </conditionalFormatting>
  <conditionalFormatting sqref="L184:M193">
    <cfRule type="expression" dxfId="546" priority="790" stopIfTrue="1">
      <formula>$D184="X"</formula>
    </cfRule>
  </conditionalFormatting>
  <conditionalFormatting sqref="G184:G193">
    <cfRule type="expression" dxfId="545" priority="787" stopIfTrue="1">
      <formula>$D184="X"</formula>
    </cfRule>
  </conditionalFormatting>
  <conditionalFormatting sqref="B194">
    <cfRule type="expression" dxfId="544" priority="782" stopIfTrue="1">
      <formula>$D194="X"</formula>
    </cfRule>
  </conditionalFormatting>
  <conditionalFormatting sqref="G194">
    <cfRule type="expression" dxfId="543" priority="780" stopIfTrue="1">
      <formula>$D194="X"</formula>
    </cfRule>
  </conditionalFormatting>
  <conditionalFormatting sqref="E194">
    <cfRule type="expression" dxfId="542" priority="778" stopIfTrue="1">
      <formula>$D194="X"</formula>
    </cfRule>
  </conditionalFormatting>
  <conditionalFormatting sqref="M194:N194">
    <cfRule type="expression" dxfId="541" priority="777" stopIfTrue="1">
      <formula>$D194="X"</formula>
    </cfRule>
  </conditionalFormatting>
  <conditionalFormatting sqref="C194">
    <cfRule type="expression" dxfId="540" priority="775" stopIfTrue="1">
      <formula>$D194="X"</formula>
    </cfRule>
  </conditionalFormatting>
  <conditionalFormatting sqref="L195:M204">
    <cfRule type="expression" dxfId="539" priority="770" stopIfTrue="1">
      <formula>$D195="X"</formula>
    </cfRule>
  </conditionalFormatting>
  <conditionalFormatting sqref="M227:N227">
    <cfRule type="expression" dxfId="538" priority="717" stopIfTrue="1">
      <formula>$D227="X"</formula>
    </cfRule>
  </conditionalFormatting>
  <conditionalFormatting sqref="B205">
    <cfRule type="expression" dxfId="537" priority="762" stopIfTrue="1">
      <formula>$D205="X"</formula>
    </cfRule>
  </conditionalFormatting>
  <conditionalFormatting sqref="G205">
    <cfRule type="expression" dxfId="536" priority="760" stopIfTrue="1">
      <formula>$D205="X"</formula>
    </cfRule>
  </conditionalFormatting>
  <conditionalFormatting sqref="E205">
    <cfRule type="expression" dxfId="535" priority="758" stopIfTrue="1">
      <formula>$D205="X"</formula>
    </cfRule>
  </conditionalFormatting>
  <conditionalFormatting sqref="M205:N205">
    <cfRule type="expression" dxfId="534" priority="757" stopIfTrue="1">
      <formula>$D205="X"</formula>
    </cfRule>
  </conditionalFormatting>
  <conditionalFormatting sqref="C205">
    <cfRule type="expression" dxfId="533" priority="755" stopIfTrue="1">
      <formula>$D205="X"</formula>
    </cfRule>
  </conditionalFormatting>
  <conditionalFormatting sqref="G206:G215">
    <cfRule type="expression" dxfId="532" priority="747" stopIfTrue="1">
      <formula>$D206="X"</formula>
    </cfRule>
  </conditionalFormatting>
  <conditionalFormatting sqref="G238">
    <cfRule type="expression" dxfId="531" priority="700" stopIfTrue="1">
      <formula>$D238="X"</formula>
    </cfRule>
  </conditionalFormatting>
  <conditionalFormatting sqref="B216">
    <cfRule type="expression" dxfId="530" priority="742" stopIfTrue="1">
      <formula>$D216="X"</formula>
    </cfRule>
  </conditionalFormatting>
  <conditionalFormatting sqref="G216">
    <cfRule type="expression" dxfId="529" priority="740" stopIfTrue="1">
      <formula>$D216="X"</formula>
    </cfRule>
  </conditionalFormatting>
  <conditionalFormatting sqref="E216">
    <cfRule type="expression" dxfId="528" priority="738" stopIfTrue="1">
      <formula>$D216="X"</formula>
    </cfRule>
  </conditionalFormatting>
  <conditionalFormatting sqref="M216:N216">
    <cfRule type="expression" dxfId="527" priority="737" stopIfTrue="1">
      <formula>$D216="X"</formula>
    </cfRule>
  </conditionalFormatting>
  <conditionalFormatting sqref="C216">
    <cfRule type="expression" dxfId="526" priority="735" stopIfTrue="1">
      <formula>$D216="X"</formula>
    </cfRule>
  </conditionalFormatting>
  <conditionalFormatting sqref="L217:M226">
    <cfRule type="expression" dxfId="525" priority="730" stopIfTrue="1">
      <formula>$D217="X"</formula>
    </cfRule>
  </conditionalFormatting>
  <conditionalFormatting sqref="G217:G226">
    <cfRule type="expression" dxfId="524" priority="727" stopIfTrue="1">
      <formula>$D217="X"</formula>
    </cfRule>
  </conditionalFormatting>
  <conditionalFormatting sqref="B249">
    <cfRule type="expression" dxfId="523" priority="682" stopIfTrue="1">
      <formula>$D249="X"</formula>
    </cfRule>
  </conditionalFormatting>
  <conditionalFormatting sqref="B227">
    <cfRule type="expression" dxfId="522" priority="722" stopIfTrue="1">
      <formula>$D227="X"</formula>
    </cfRule>
  </conditionalFormatting>
  <conditionalFormatting sqref="G227">
    <cfRule type="expression" dxfId="521" priority="720" stopIfTrue="1">
      <formula>$D227="X"</formula>
    </cfRule>
  </conditionalFormatting>
  <conditionalFormatting sqref="E227">
    <cfRule type="expression" dxfId="520" priority="718" stopIfTrue="1">
      <formula>$D227="X"</formula>
    </cfRule>
  </conditionalFormatting>
  <conditionalFormatting sqref="C227">
    <cfRule type="expression" dxfId="519" priority="715" stopIfTrue="1">
      <formula>$D227="X"</formula>
    </cfRule>
  </conditionalFormatting>
  <conditionalFormatting sqref="L228:M237">
    <cfRule type="expression" dxfId="518" priority="710" stopIfTrue="1">
      <formula>$D228="X"</formula>
    </cfRule>
  </conditionalFormatting>
  <conditionalFormatting sqref="G228:G237">
    <cfRule type="expression" dxfId="517" priority="707" stopIfTrue="1">
      <formula>$D228="X"</formula>
    </cfRule>
  </conditionalFormatting>
  <conditionalFormatting sqref="B238">
    <cfRule type="expression" dxfId="516" priority="702" stopIfTrue="1">
      <formula>$D238="X"</formula>
    </cfRule>
  </conditionalFormatting>
  <conditionalFormatting sqref="E238">
    <cfRule type="expression" dxfId="515" priority="698" stopIfTrue="1">
      <formula>$D238="X"</formula>
    </cfRule>
  </conditionalFormatting>
  <conditionalFormatting sqref="M238:N238">
    <cfRule type="expression" dxfId="514" priority="697" stopIfTrue="1">
      <formula>$D238="X"</formula>
    </cfRule>
  </conditionalFormatting>
  <conditionalFormatting sqref="C238">
    <cfRule type="expression" dxfId="513" priority="695" stopIfTrue="1">
      <formula>$D238="X"</formula>
    </cfRule>
  </conditionalFormatting>
  <conditionalFormatting sqref="L239:M248">
    <cfRule type="expression" dxfId="512" priority="690" stopIfTrue="1">
      <formula>$D239="X"</formula>
    </cfRule>
  </conditionalFormatting>
  <conditionalFormatting sqref="G239:G248">
    <cfRule type="expression" dxfId="511" priority="687" stopIfTrue="1">
      <formula>$D239="X"</formula>
    </cfRule>
  </conditionalFormatting>
  <conditionalFormatting sqref="G249">
    <cfRule type="expression" dxfId="510" priority="680" stopIfTrue="1">
      <formula>$D249="X"</formula>
    </cfRule>
  </conditionalFormatting>
  <conditionalFormatting sqref="E249">
    <cfRule type="expression" dxfId="509" priority="678" stopIfTrue="1">
      <formula>$D249="X"</formula>
    </cfRule>
  </conditionalFormatting>
  <conditionalFormatting sqref="M249:N249">
    <cfRule type="expression" dxfId="508" priority="677" stopIfTrue="1">
      <formula>$D249="X"</formula>
    </cfRule>
  </conditionalFormatting>
  <conditionalFormatting sqref="C249">
    <cfRule type="expression" dxfId="507" priority="675" stopIfTrue="1">
      <formula>$D249="X"</formula>
    </cfRule>
  </conditionalFormatting>
  <conditionalFormatting sqref="L250:M259">
    <cfRule type="expression" dxfId="506" priority="670" stopIfTrue="1">
      <formula>$D250="X"</formula>
    </cfRule>
  </conditionalFormatting>
  <conditionalFormatting sqref="G250:G259">
    <cfRule type="expression" dxfId="505" priority="667" stopIfTrue="1">
      <formula>$D250="X"</formula>
    </cfRule>
  </conditionalFormatting>
  <conditionalFormatting sqref="B260">
    <cfRule type="expression" dxfId="504" priority="662" stopIfTrue="1">
      <formula>$D260="X"</formula>
    </cfRule>
  </conditionalFormatting>
  <conditionalFormatting sqref="G260">
    <cfRule type="expression" dxfId="503" priority="660" stopIfTrue="1">
      <formula>$D260="X"</formula>
    </cfRule>
  </conditionalFormatting>
  <conditionalFormatting sqref="E260">
    <cfRule type="expression" dxfId="502" priority="658" stopIfTrue="1">
      <formula>$D260="X"</formula>
    </cfRule>
  </conditionalFormatting>
  <conditionalFormatting sqref="M260:N260">
    <cfRule type="expression" dxfId="501" priority="657" stopIfTrue="1">
      <formula>$D260="X"</formula>
    </cfRule>
  </conditionalFormatting>
  <conditionalFormatting sqref="C260">
    <cfRule type="expression" dxfId="500" priority="655" stopIfTrue="1">
      <formula>$D260="X"</formula>
    </cfRule>
  </conditionalFormatting>
  <conditionalFormatting sqref="L261:M270">
    <cfRule type="expression" dxfId="499" priority="650" stopIfTrue="1">
      <formula>$D261="X"</formula>
    </cfRule>
  </conditionalFormatting>
  <conditionalFormatting sqref="G261:G270">
    <cfRule type="expression" dxfId="498" priority="647" stopIfTrue="1">
      <formula>$D261="X"</formula>
    </cfRule>
  </conditionalFormatting>
  <conditionalFormatting sqref="C282">
    <cfRule type="expression" dxfId="497" priority="615" stopIfTrue="1">
      <formula>$D282="X"</formula>
    </cfRule>
  </conditionalFormatting>
  <conditionalFormatting sqref="B271">
    <cfRule type="expression" dxfId="496" priority="642" stopIfTrue="1">
      <formula>$D271="X"</formula>
    </cfRule>
  </conditionalFormatting>
  <conditionalFormatting sqref="G271">
    <cfRule type="expression" dxfId="495" priority="640" stopIfTrue="1">
      <formula>$D271="X"</formula>
    </cfRule>
  </conditionalFormatting>
  <conditionalFormatting sqref="E271">
    <cfRule type="expression" dxfId="494" priority="638" stopIfTrue="1">
      <formula>$D271="X"</formula>
    </cfRule>
  </conditionalFormatting>
  <conditionalFormatting sqref="M271:N271">
    <cfRule type="expression" dxfId="493" priority="637" stopIfTrue="1">
      <formula>$D271="X"</formula>
    </cfRule>
  </conditionalFormatting>
  <conditionalFormatting sqref="C271">
    <cfRule type="expression" dxfId="492" priority="635" stopIfTrue="1">
      <formula>$D271="X"</formula>
    </cfRule>
  </conditionalFormatting>
  <conditionalFormatting sqref="L272:M281">
    <cfRule type="expression" dxfId="491" priority="630" stopIfTrue="1">
      <formula>$D272="X"</formula>
    </cfRule>
  </conditionalFormatting>
  <conditionalFormatting sqref="G272:G281">
    <cfRule type="expression" dxfId="490" priority="627" stopIfTrue="1">
      <formula>$D272="X"</formula>
    </cfRule>
  </conditionalFormatting>
  <conditionalFormatting sqref="E293">
    <cfRule type="expression" dxfId="489" priority="598" stopIfTrue="1">
      <formula>$D293="X"</formula>
    </cfRule>
  </conditionalFormatting>
  <conditionalFormatting sqref="M293:N293">
    <cfRule type="expression" dxfId="488" priority="597" stopIfTrue="1">
      <formula>$D293="X"</formula>
    </cfRule>
  </conditionalFormatting>
  <conditionalFormatting sqref="B282">
    <cfRule type="expression" dxfId="487" priority="622" stopIfTrue="1">
      <formula>$D282="X"</formula>
    </cfRule>
  </conditionalFormatting>
  <conditionalFormatting sqref="G282">
    <cfRule type="expression" dxfId="486" priority="620" stopIfTrue="1">
      <formula>$D282="X"</formula>
    </cfRule>
  </conditionalFormatting>
  <conditionalFormatting sqref="E282">
    <cfRule type="expression" dxfId="485" priority="618" stopIfTrue="1">
      <formula>$D282="X"</formula>
    </cfRule>
  </conditionalFormatting>
  <conditionalFormatting sqref="M282:N282">
    <cfRule type="expression" dxfId="484" priority="617" stopIfTrue="1">
      <formula>$D282="X"</formula>
    </cfRule>
  </conditionalFormatting>
  <conditionalFormatting sqref="L283:M292">
    <cfRule type="expression" dxfId="483" priority="610" stopIfTrue="1">
      <formula>$D283="X"</formula>
    </cfRule>
  </conditionalFormatting>
  <conditionalFormatting sqref="G283:G292">
    <cfRule type="expression" dxfId="482" priority="607" stopIfTrue="1">
      <formula>$D283="X"</formula>
    </cfRule>
  </conditionalFormatting>
  <conditionalFormatting sqref="G304">
    <cfRule type="expression" dxfId="481" priority="580" stopIfTrue="1">
      <formula>$D304="X"</formula>
    </cfRule>
  </conditionalFormatting>
  <conditionalFormatting sqref="B293">
    <cfRule type="expression" dxfId="480" priority="602" stopIfTrue="1">
      <formula>$D293="X"</formula>
    </cfRule>
  </conditionalFormatting>
  <conditionalFormatting sqref="G293">
    <cfRule type="expression" dxfId="479" priority="600" stopIfTrue="1">
      <formula>$D293="X"</formula>
    </cfRule>
  </conditionalFormatting>
  <conditionalFormatting sqref="C293">
    <cfRule type="expression" dxfId="478" priority="595" stopIfTrue="1">
      <formula>$D293="X"</formula>
    </cfRule>
  </conditionalFormatting>
  <conditionalFormatting sqref="L294:M303">
    <cfRule type="expression" dxfId="477" priority="590" stopIfTrue="1">
      <formula>$D294="X"</formula>
    </cfRule>
  </conditionalFormatting>
  <conditionalFormatting sqref="G294:G303">
    <cfRule type="expression" dxfId="476" priority="587" stopIfTrue="1">
      <formula>$D294="X"</formula>
    </cfRule>
  </conditionalFormatting>
  <conditionalFormatting sqref="B304">
    <cfRule type="expression" dxfId="475" priority="582" stopIfTrue="1">
      <formula>$D304="X"</formula>
    </cfRule>
  </conditionalFormatting>
  <conditionalFormatting sqref="E304">
    <cfRule type="expression" dxfId="474" priority="578" stopIfTrue="1">
      <formula>$D304="X"</formula>
    </cfRule>
  </conditionalFormatting>
  <conditionalFormatting sqref="M304:N304">
    <cfRule type="expression" dxfId="473" priority="577" stopIfTrue="1">
      <formula>$D304="X"</formula>
    </cfRule>
  </conditionalFormatting>
  <conditionalFormatting sqref="C304">
    <cfRule type="expression" dxfId="472" priority="575" stopIfTrue="1">
      <formula>$D304="X"</formula>
    </cfRule>
  </conditionalFormatting>
  <conditionalFormatting sqref="L305:M314">
    <cfRule type="expression" dxfId="471" priority="570" stopIfTrue="1">
      <formula>$D305="X"</formula>
    </cfRule>
  </conditionalFormatting>
  <conditionalFormatting sqref="G305:G314">
    <cfRule type="expression" dxfId="470" priority="567" stopIfTrue="1">
      <formula>$D305="X"</formula>
    </cfRule>
  </conditionalFormatting>
  <conditionalFormatting sqref="B315">
    <cfRule type="expression" dxfId="469" priority="562" stopIfTrue="1">
      <formula>$D315="X"</formula>
    </cfRule>
  </conditionalFormatting>
  <conditionalFormatting sqref="G315">
    <cfRule type="expression" dxfId="468" priority="560" stopIfTrue="1">
      <formula>$D315="X"</formula>
    </cfRule>
  </conditionalFormatting>
  <conditionalFormatting sqref="E315">
    <cfRule type="expression" dxfId="467" priority="558" stopIfTrue="1">
      <formula>$D315="X"</formula>
    </cfRule>
  </conditionalFormatting>
  <conditionalFormatting sqref="M315:N315">
    <cfRule type="expression" dxfId="466" priority="557" stopIfTrue="1">
      <formula>$D315="X"</formula>
    </cfRule>
  </conditionalFormatting>
  <conditionalFormatting sqref="C315">
    <cfRule type="expression" dxfId="465" priority="556" stopIfTrue="1">
      <formula>$D315="X"</formula>
    </cfRule>
  </conditionalFormatting>
  <conditionalFormatting sqref="L316:M325">
    <cfRule type="expression" dxfId="464" priority="551" stopIfTrue="1">
      <formula>$D316="X"</formula>
    </cfRule>
  </conditionalFormatting>
  <conditionalFormatting sqref="G316:G325">
    <cfRule type="expression" dxfId="463" priority="548" stopIfTrue="1">
      <formula>$D316="X"</formula>
    </cfRule>
  </conditionalFormatting>
  <conditionalFormatting sqref="B326">
    <cfRule type="expression" dxfId="462" priority="543" stopIfTrue="1">
      <formula>$D326="X"</formula>
    </cfRule>
  </conditionalFormatting>
  <conditionalFormatting sqref="G326">
    <cfRule type="expression" dxfId="461" priority="541" stopIfTrue="1">
      <formula>$D326="X"</formula>
    </cfRule>
  </conditionalFormatting>
  <conditionalFormatting sqref="E326">
    <cfRule type="expression" dxfId="460" priority="539" stopIfTrue="1">
      <formula>$D326="X"</formula>
    </cfRule>
  </conditionalFormatting>
  <conditionalFormatting sqref="M326:N326">
    <cfRule type="expression" dxfId="459" priority="538" stopIfTrue="1">
      <formula>$D326="X"</formula>
    </cfRule>
  </conditionalFormatting>
  <conditionalFormatting sqref="C326">
    <cfRule type="expression" dxfId="458" priority="537" stopIfTrue="1">
      <formula>$D326="X"</formula>
    </cfRule>
  </conditionalFormatting>
  <conditionalFormatting sqref="L327:M336">
    <cfRule type="expression" dxfId="457" priority="532" stopIfTrue="1">
      <formula>$D327="X"</formula>
    </cfRule>
  </conditionalFormatting>
  <conditionalFormatting sqref="G327:G336">
    <cfRule type="expression" dxfId="456" priority="529" stopIfTrue="1">
      <formula>$D327="X"</formula>
    </cfRule>
  </conditionalFormatting>
  <conditionalFormatting sqref="G337">
    <cfRule type="expression" dxfId="455" priority="522" stopIfTrue="1">
      <formula>$D337="X"</formula>
    </cfRule>
  </conditionalFormatting>
  <conditionalFormatting sqref="E337">
    <cfRule type="expression" dxfId="454" priority="520" stopIfTrue="1">
      <formula>$D337="X"</formula>
    </cfRule>
  </conditionalFormatting>
  <conditionalFormatting sqref="M337:N337">
    <cfRule type="expression" dxfId="453" priority="519" stopIfTrue="1">
      <formula>$D337="X"</formula>
    </cfRule>
  </conditionalFormatting>
  <conditionalFormatting sqref="C337">
    <cfRule type="expression" dxfId="452" priority="518" stopIfTrue="1">
      <formula>$D337="X"</formula>
    </cfRule>
  </conditionalFormatting>
  <conditionalFormatting sqref="L338:M347">
    <cfRule type="expression" dxfId="451" priority="513" stopIfTrue="1">
      <formula>$D338="X"</formula>
    </cfRule>
  </conditionalFormatting>
  <conditionalFormatting sqref="G338:G347">
    <cfRule type="expression" dxfId="450" priority="510" stopIfTrue="1">
      <formula>$D338="X"</formula>
    </cfRule>
  </conditionalFormatting>
  <conditionalFormatting sqref="C348">
    <cfRule type="expression" dxfId="449" priority="499" stopIfTrue="1">
      <formula>$D348="X"</formula>
    </cfRule>
  </conditionalFormatting>
  <conditionalFormatting sqref="N19:P19">
    <cfRule type="expression" dxfId="448" priority="498" stopIfTrue="1">
      <formula>$D19="X"</formula>
    </cfRule>
  </conditionalFormatting>
  <conditionalFormatting sqref="G348">
    <cfRule type="expression" dxfId="447" priority="503" stopIfTrue="1">
      <formula>$D348="X"</formula>
    </cfRule>
  </conditionalFormatting>
  <conditionalFormatting sqref="E348">
    <cfRule type="expression" dxfId="446" priority="501" stopIfTrue="1">
      <formula>$D348="X"</formula>
    </cfRule>
  </conditionalFormatting>
  <conditionalFormatting sqref="M348:N348">
    <cfRule type="expression" dxfId="445" priority="500" stopIfTrue="1">
      <formula>$D348="X"</formula>
    </cfRule>
  </conditionalFormatting>
  <conditionalFormatting sqref="N20:P20">
    <cfRule type="expression" dxfId="444" priority="497" stopIfTrue="1">
      <formula>$D20="X"</formula>
    </cfRule>
  </conditionalFormatting>
  <conditionalFormatting sqref="N21:P28">
    <cfRule type="expression" dxfId="443" priority="496" stopIfTrue="1">
      <formula>$D21="X"</formula>
    </cfRule>
  </conditionalFormatting>
  <conditionalFormatting sqref="N30:P30">
    <cfRule type="expression" dxfId="442" priority="495" stopIfTrue="1">
      <formula>$D30="X"</formula>
    </cfRule>
  </conditionalFormatting>
  <conditionalFormatting sqref="N31:P31">
    <cfRule type="expression" dxfId="441" priority="494" stopIfTrue="1">
      <formula>$D31="X"</formula>
    </cfRule>
  </conditionalFormatting>
  <conditionalFormatting sqref="N32:P39">
    <cfRule type="expression" dxfId="440" priority="493" stopIfTrue="1">
      <formula>$D32="X"</formula>
    </cfRule>
  </conditionalFormatting>
  <conditionalFormatting sqref="N41:P41">
    <cfRule type="expression" dxfId="439" priority="492" stopIfTrue="1">
      <formula>$D41="X"</formula>
    </cfRule>
  </conditionalFormatting>
  <conditionalFormatting sqref="N42:P42">
    <cfRule type="expression" dxfId="438" priority="491" stopIfTrue="1">
      <formula>$D42="X"</formula>
    </cfRule>
  </conditionalFormatting>
  <conditionalFormatting sqref="N43:P50">
    <cfRule type="expression" dxfId="437" priority="490" stopIfTrue="1">
      <formula>$D43="X"</formula>
    </cfRule>
  </conditionalFormatting>
  <conditionalFormatting sqref="N52:P52">
    <cfRule type="expression" dxfId="436" priority="489" stopIfTrue="1">
      <formula>$D52="X"</formula>
    </cfRule>
  </conditionalFormatting>
  <conditionalFormatting sqref="N53:P53">
    <cfRule type="expression" dxfId="435" priority="488" stopIfTrue="1">
      <formula>$D53="X"</formula>
    </cfRule>
  </conditionalFormatting>
  <conditionalFormatting sqref="N54:P61">
    <cfRule type="expression" dxfId="434" priority="487" stopIfTrue="1">
      <formula>$D54="X"</formula>
    </cfRule>
  </conditionalFormatting>
  <conditionalFormatting sqref="N63:P63">
    <cfRule type="expression" dxfId="433" priority="486" stopIfTrue="1">
      <formula>$D63="X"</formula>
    </cfRule>
  </conditionalFormatting>
  <conditionalFormatting sqref="N64:P64">
    <cfRule type="expression" dxfId="432" priority="485" stopIfTrue="1">
      <formula>$D64="X"</formula>
    </cfRule>
  </conditionalFormatting>
  <conditionalFormatting sqref="N65:P72">
    <cfRule type="expression" dxfId="431" priority="484" stopIfTrue="1">
      <formula>$D65="X"</formula>
    </cfRule>
  </conditionalFormatting>
  <conditionalFormatting sqref="N74:P74">
    <cfRule type="expression" dxfId="430" priority="483" stopIfTrue="1">
      <formula>$D74="X"</formula>
    </cfRule>
  </conditionalFormatting>
  <conditionalFormatting sqref="N75:P75">
    <cfRule type="expression" dxfId="429" priority="482" stopIfTrue="1">
      <formula>$D75="X"</formula>
    </cfRule>
  </conditionalFormatting>
  <conditionalFormatting sqref="N76:P83">
    <cfRule type="expression" dxfId="428" priority="481" stopIfTrue="1">
      <formula>$D76="X"</formula>
    </cfRule>
  </conditionalFormatting>
  <conditionalFormatting sqref="N85:P85">
    <cfRule type="expression" dxfId="427" priority="480" stopIfTrue="1">
      <formula>$D85="X"</formula>
    </cfRule>
  </conditionalFormatting>
  <conditionalFormatting sqref="N86:P86">
    <cfRule type="expression" dxfId="426" priority="479" stopIfTrue="1">
      <formula>$D86="X"</formula>
    </cfRule>
  </conditionalFormatting>
  <conditionalFormatting sqref="N87:P94">
    <cfRule type="expression" dxfId="425" priority="478" stopIfTrue="1">
      <formula>$D87="X"</formula>
    </cfRule>
  </conditionalFormatting>
  <conditionalFormatting sqref="N96:P96">
    <cfRule type="expression" dxfId="424" priority="477" stopIfTrue="1">
      <formula>$D96="X"</formula>
    </cfRule>
  </conditionalFormatting>
  <conditionalFormatting sqref="N97:P97">
    <cfRule type="expression" dxfId="423" priority="476" stopIfTrue="1">
      <formula>$D97="X"</formula>
    </cfRule>
  </conditionalFormatting>
  <conditionalFormatting sqref="N98:P105">
    <cfRule type="expression" dxfId="422" priority="475" stopIfTrue="1">
      <formula>$D98="X"</formula>
    </cfRule>
  </conditionalFormatting>
  <conditionalFormatting sqref="N107:P107">
    <cfRule type="expression" dxfId="421" priority="474" stopIfTrue="1">
      <formula>$D107="X"</formula>
    </cfRule>
  </conditionalFormatting>
  <conditionalFormatting sqref="N108:P108">
    <cfRule type="expression" dxfId="420" priority="473" stopIfTrue="1">
      <formula>$D108="X"</formula>
    </cfRule>
  </conditionalFormatting>
  <conditionalFormatting sqref="N109:P116">
    <cfRule type="expression" dxfId="419" priority="472" stopIfTrue="1">
      <formula>$D109="X"</formula>
    </cfRule>
  </conditionalFormatting>
  <conditionalFormatting sqref="N118:P118">
    <cfRule type="expression" dxfId="418" priority="471" stopIfTrue="1">
      <formula>$D118="X"</formula>
    </cfRule>
  </conditionalFormatting>
  <conditionalFormatting sqref="N119:P119">
    <cfRule type="expression" dxfId="417" priority="470" stopIfTrue="1">
      <formula>$D119="X"</formula>
    </cfRule>
  </conditionalFormatting>
  <conditionalFormatting sqref="N120:P127">
    <cfRule type="expression" dxfId="416" priority="469" stopIfTrue="1">
      <formula>$D120="X"</formula>
    </cfRule>
  </conditionalFormatting>
  <conditionalFormatting sqref="N129:P129">
    <cfRule type="expression" dxfId="415" priority="468" stopIfTrue="1">
      <formula>$D129="X"</formula>
    </cfRule>
  </conditionalFormatting>
  <conditionalFormatting sqref="N130:P130">
    <cfRule type="expression" dxfId="414" priority="467" stopIfTrue="1">
      <formula>$D130="X"</formula>
    </cfRule>
  </conditionalFormatting>
  <conditionalFormatting sqref="N131:P138">
    <cfRule type="expression" dxfId="413" priority="466" stopIfTrue="1">
      <formula>$D131="X"</formula>
    </cfRule>
  </conditionalFormatting>
  <conditionalFormatting sqref="N140:P140">
    <cfRule type="expression" dxfId="412" priority="465" stopIfTrue="1">
      <formula>$D140="X"</formula>
    </cfRule>
  </conditionalFormatting>
  <conditionalFormatting sqref="N141:P141">
    <cfRule type="expression" dxfId="411" priority="464" stopIfTrue="1">
      <formula>$D141="X"</formula>
    </cfRule>
  </conditionalFormatting>
  <conditionalFormatting sqref="N142:P149">
    <cfRule type="expression" dxfId="410" priority="463" stopIfTrue="1">
      <formula>$D142="X"</formula>
    </cfRule>
  </conditionalFormatting>
  <conditionalFormatting sqref="N151:P151">
    <cfRule type="expression" dxfId="409" priority="462" stopIfTrue="1">
      <formula>$D151="X"</formula>
    </cfRule>
  </conditionalFormatting>
  <conditionalFormatting sqref="N152:P152">
    <cfRule type="expression" dxfId="408" priority="461" stopIfTrue="1">
      <formula>$D152="X"</formula>
    </cfRule>
  </conditionalFormatting>
  <conditionalFormatting sqref="N153:P160">
    <cfRule type="expression" dxfId="407" priority="460" stopIfTrue="1">
      <formula>$D153="X"</formula>
    </cfRule>
  </conditionalFormatting>
  <conditionalFormatting sqref="N162:P162">
    <cfRule type="expression" dxfId="406" priority="459" stopIfTrue="1">
      <formula>$D162="X"</formula>
    </cfRule>
  </conditionalFormatting>
  <conditionalFormatting sqref="N163:P163">
    <cfRule type="expression" dxfId="405" priority="458" stopIfTrue="1">
      <formula>$D163="X"</formula>
    </cfRule>
  </conditionalFormatting>
  <conditionalFormatting sqref="N164:P171">
    <cfRule type="expression" dxfId="404" priority="457" stopIfTrue="1">
      <formula>$D164="X"</formula>
    </cfRule>
  </conditionalFormatting>
  <conditionalFormatting sqref="N173:P173">
    <cfRule type="expression" dxfId="403" priority="456" stopIfTrue="1">
      <formula>$D173="X"</formula>
    </cfRule>
  </conditionalFormatting>
  <conditionalFormatting sqref="N174:P174">
    <cfRule type="expression" dxfId="402" priority="455" stopIfTrue="1">
      <formula>$D174="X"</formula>
    </cfRule>
  </conditionalFormatting>
  <conditionalFormatting sqref="N175:P182">
    <cfRule type="expression" dxfId="401" priority="454" stopIfTrue="1">
      <formula>$D175="X"</formula>
    </cfRule>
  </conditionalFormatting>
  <conditionalFormatting sqref="N184:P184">
    <cfRule type="expression" dxfId="400" priority="453" stopIfTrue="1">
      <formula>$D184="X"</formula>
    </cfRule>
  </conditionalFormatting>
  <conditionalFormatting sqref="N185:P185">
    <cfRule type="expression" dxfId="399" priority="452" stopIfTrue="1">
      <formula>$D185="X"</formula>
    </cfRule>
  </conditionalFormatting>
  <conditionalFormatting sqref="N186:P193">
    <cfRule type="expression" dxfId="398" priority="451" stopIfTrue="1">
      <formula>$D186="X"</formula>
    </cfRule>
  </conditionalFormatting>
  <conditionalFormatting sqref="N195:P195">
    <cfRule type="expression" dxfId="397" priority="450" stopIfTrue="1">
      <formula>$D195="X"</formula>
    </cfRule>
  </conditionalFormatting>
  <conditionalFormatting sqref="N196:P196">
    <cfRule type="expression" dxfId="396" priority="449" stopIfTrue="1">
      <formula>$D196="X"</formula>
    </cfRule>
  </conditionalFormatting>
  <conditionalFormatting sqref="N197:P204">
    <cfRule type="expression" dxfId="395" priority="448" stopIfTrue="1">
      <formula>$D197="X"</formula>
    </cfRule>
  </conditionalFormatting>
  <conditionalFormatting sqref="N206:P206">
    <cfRule type="expression" dxfId="394" priority="447" stopIfTrue="1">
      <formula>$D206="X"</formula>
    </cfRule>
  </conditionalFormatting>
  <conditionalFormatting sqref="N207:P207">
    <cfRule type="expression" dxfId="393" priority="446" stopIfTrue="1">
      <formula>$D207="X"</formula>
    </cfRule>
  </conditionalFormatting>
  <conditionalFormatting sqref="N208:P215">
    <cfRule type="expression" dxfId="392" priority="445" stopIfTrue="1">
      <formula>$D208="X"</formula>
    </cfRule>
  </conditionalFormatting>
  <conditionalFormatting sqref="N217:P217">
    <cfRule type="expression" dxfId="391" priority="444" stopIfTrue="1">
      <formula>$D217="X"</formula>
    </cfRule>
  </conditionalFormatting>
  <conditionalFormatting sqref="N218:P218">
    <cfRule type="expression" dxfId="390" priority="443" stopIfTrue="1">
      <formula>$D218="X"</formula>
    </cfRule>
  </conditionalFormatting>
  <conditionalFormatting sqref="N219:P226">
    <cfRule type="expression" dxfId="389" priority="442" stopIfTrue="1">
      <formula>$D219="X"</formula>
    </cfRule>
  </conditionalFormatting>
  <conditionalFormatting sqref="N228:P228">
    <cfRule type="expression" dxfId="388" priority="441" stopIfTrue="1">
      <formula>$D228="X"</formula>
    </cfRule>
  </conditionalFormatting>
  <conditionalFormatting sqref="N229:P229">
    <cfRule type="expression" dxfId="387" priority="440" stopIfTrue="1">
      <formula>$D229="X"</formula>
    </cfRule>
  </conditionalFormatting>
  <conditionalFormatting sqref="N230:P237">
    <cfRule type="expression" dxfId="386" priority="439" stopIfTrue="1">
      <formula>$D230="X"</formula>
    </cfRule>
  </conditionalFormatting>
  <conditionalFormatting sqref="N239:P239">
    <cfRule type="expression" dxfId="385" priority="438" stopIfTrue="1">
      <formula>$D239="X"</formula>
    </cfRule>
  </conditionalFormatting>
  <conditionalFormatting sqref="N240:P240">
    <cfRule type="expression" dxfId="384" priority="437" stopIfTrue="1">
      <formula>$D240="X"</formula>
    </cfRule>
  </conditionalFormatting>
  <conditionalFormatting sqref="N241:P248">
    <cfRule type="expression" dxfId="383" priority="436" stopIfTrue="1">
      <formula>$D241="X"</formula>
    </cfRule>
  </conditionalFormatting>
  <conditionalFormatting sqref="N250:P250">
    <cfRule type="expression" dxfId="382" priority="435" stopIfTrue="1">
      <formula>$D250="X"</formula>
    </cfRule>
  </conditionalFormatting>
  <conditionalFormatting sqref="N251:P251">
    <cfRule type="expression" dxfId="381" priority="434" stopIfTrue="1">
      <formula>$D251="X"</formula>
    </cfRule>
  </conditionalFormatting>
  <conditionalFormatting sqref="N252:P259">
    <cfRule type="expression" dxfId="380" priority="433" stopIfTrue="1">
      <formula>$D252="X"</formula>
    </cfRule>
  </conditionalFormatting>
  <conditionalFormatting sqref="N261:P261">
    <cfRule type="expression" dxfId="379" priority="432" stopIfTrue="1">
      <formula>$D261="X"</formula>
    </cfRule>
  </conditionalFormatting>
  <conditionalFormatting sqref="N262:P262">
    <cfRule type="expression" dxfId="378" priority="431" stopIfTrue="1">
      <formula>$D262="X"</formula>
    </cfRule>
  </conditionalFormatting>
  <conditionalFormatting sqref="N263:P270">
    <cfRule type="expression" dxfId="377" priority="430" stopIfTrue="1">
      <formula>$D263="X"</formula>
    </cfRule>
  </conditionalFormatting>
  <conditionalFormatting sqref="N272:P272">
    <cfRule type="expression" dxfId="376" priority="429" stopIfTrue="1">
      <formula>$D272="X"</formula>
    </cfRule>
  </conditionalFormatting>
  <conditionalFormatting sqref="N273:P273">
    <cfRule type="expression" dxfId="375" priority="428" stopIfTrue="1">
      <formula>$D273="X"</formula>
    </cfRule>
  </conditionalFormatting>
  <conditionalFormatting sqref="N274:P281">
    <cfRule type="expression" dxfId="374" priority="427" stopIfTrue="1">
      <formula>$D274="X"</formula>
    </cfRule>
  </conditionalFormatting>
  <conditionalFormatting sqref="N283:P283">
    <cfRule type="expression" dxfId="373" priority="426" stopIfTrue="1">
      <formula>$D283="X"</formula>
    </cfRule>
  </conditionalFormatting>
  <conditionalFormatting sqref="N284:P284">
    <cfRule type="expression" dxfId="372" priority="425" stopIfTrue="1">
      <formula>$D284="X"</formula>
    </cfRule>
  </conditionalFormatting>
  <conditionalFormatting sqref="N285:P292">
    <cfRule type="expression" dxfId="371" priority="424" stopIfTrue="1">
      <formula>$D285="X"</formula>
    </cfRule>
  </conditionalFormatting>
  <conditionalFormatting sqref="N294:P294">
    <cfRule type="expression" dxfId="370" priority="423" stopIfTrue="1">
      <formula>$D294="X"</formula>
    </cfRule>
  </conditionalFormatting>
  <conditionalFormatting sqref="N295:P295">
    <cfRule type="expression" dxfId="369" priority="422" stopIfTrue="1">
      <formula>$D295="X"</formula>
    </cfRule>
  </conditionalFormatting>
  <conditionalFormatting sqref="N296:P303">
    <cfRule type="expression" dxfId="368" priority="421" stopIfTrue="1">
      <formula>$D296="X"</formula>
    </cfRule>
  </conditionalFormatting>
  <conditionalFormatting sqref="N305:P305">
    <cfRule type="expression" dxfId="367" priority="420" stopIfTrue="1">
      <formula>$D305="X"</formula>
    </cfRule>
  </conditionalFormatting>
  <conditionalFormatting sqref="N306:P306">
    <cfRule type="expression" dxfId="366" priority="419" stopIfTrue="1">
      <formula>$D306="X"</formula>
    </cfRule>
  </conditionalFormatting>
  <conditionalFormatting sqref="N307:P314">
    <cfRule type="expression" dxfId="365" priority="418" stopIfTrue="1">
      <formula>$D307="X"</formula>
    </cfRule>
  </conditionalFormatting>
  <conditionalFormatting sqref="N316:P316">
    <cfRule type="expression" dxfId="364" priority="417" stopIfTrue="1">
      <formula>$D316="X"</formula>
    </cfRule>
  </conditionalFormatting>
  <conditionalFormatting sqref="N317:P317">
    <cfRule type="expression" dxfId="363" priority="416" stopIfTrue="1">
      <formula>$D317="X"</formula>
    </cfRule>
  </conditionalFormatting>
  <conditionalFormatting sqref="N318:P325">
    <cfRule type="expression" dxfId="362" priority="415" stopIfTrue="1">
      <formula>$D318="X"</formula>
    </cfRule>
  </conditionalFormatting>
  <conditionalFormatting sqref="N327:P327">
    <cfRule type="expression" dxfId="361" priority="414" stopIfTrue="1">
      <formula>$D327="X"</formula>
    </cfRule>
  </conditionalFormatting>
  <conditionalFormatting sqref="N328:P328">
    <cfRule type="expression" dxfId="360" priority="413" stopIfTrue="1">
      <formula>$D328="X"</formula>
    </cfRule>
  </conditionalFormatting>
  <conditionalFormatting sqref="N329:P336">
    <cfRule type="expression" dxfId="359" priority="412" stopIfTrue="1">
      <formula>$D329="X"</formula>
    </cfRule>
  </conditionalFormatting>
  <conditionalFormatting sqref="N338:P338">
    <cfRule type="expression" dxfId="358" priority="411" stopIfTrue="1">
      <formula>$D338="X"</formula>
    </cfRule>
  </conditionalFormatting>
  <conditionalFormatting sqref="N339:P339">
    <cfRule type="expression" dxfId="357" priority="410" stopIfTrue="1">
      <formula>$D339="X"</formula>
    </cfRule>
  </conditionalFormatting>
  <conditionalFormatting sqref="N340:P347">
    <cfRule type="expression" dxfId="356" priority="409" stopIfTrue="1">
      <formula>$D340="X"</formula>
    </cfRule>
  </conditionalFormatting>
  <conditionalFormatting sqref="N8:P8">
    <cfRule type="expression" dxfId="355" priority="408" stopIfTrue="1">
      <formula>$D8="X"</formula>
    </cfRule>
  </conditionalFormatting>
  <conditionalFormatting sqref="N9:P9">
    <cfRule type="expression" dxfId="354" priority="407" stopIfTrue="1">
      <formula>$D9="X"</formula>
    </cfRule>
  </conditionalFormatting>
  <conditionalFormatting sqref="N10:P17">
    <cfRule type="expression" dxfId="353" priority="406" stopIfTrue="1">
      <formula>$D10="X"</formula>
    </cfRule>
  </conditionalFormatting>
  <conditionalFormatting sqref="B337">
    <cfRule type="expression" dxfId="352" priority="405" stopIfTrue="1">
      <formula>$D337="X"</formula>
    </cfRule>
  </conditionalFormatting>
  <conditionalFormatting sqref="B348">
    <cfRule type="expression" dxfId="351" priority="404" stopIfTrue="1">
      <formula>$D348="X"</formula>
    </cfRule>
  </conditionalFormatting>
  <conditionalFormatting sqref="L18">
    <cfRule type="expression" dxfId="350" priority="399" stopIfTrue="1">
      <formula>$D18="X"</formula>
    </cfRule>
  </conditionalFormatting>
  <conditionalFormatting sqref="L293">
    <cfRule type="expression" dxfId="349" priority="368" stopIfTrue="1">
      <formula>$D293="X"</formula>
    </cfRule>
  </conditionalFormatting>
  <conditionalFormatting sqref="L29">
    <cfRule type="expression" dxfId="348" priority="392" stopIfTrue="1">
      <formula>$D29="X"</formula>
    </cfRule>
  </conditionalFormatting>
  <conditionalFormatting sqref="L40">
    <cfRule type="expression" dxfId="347" priority="391" stopIfTrue="1">
      <formula>$D40="X"</formula>
    </cfRule>
  </conditionalFormatting>
  <conditionalFormatting sqref="L51">
    <cfRule type="expression" dxfId="346" priority="390" stopIfTrue="1">
      <formula>$D51="X"</formula>
    </cfRule>
  </conditionalFormatting>
  <conditionalFormatting sqref="L62">
    <cfRule type="expression" dxfId="345" priority="389" stopIfTrue="1">
      <formula>$D62="X"</formula>
    </cfRule>
  </conditionalFormatting>
  <conditionalFormatting sqref="L73">
    <cfRule type="expression" dxfId="344" priority="388" stopIfTrue="1">
      <formula>$D73="X"</formula>
    </cfRule>
  </conditionalFormatting>
  <conditionalFormatting sqref="L84">
    <cfRule type="expression" dxfId="343" priority="387" stopIfTrue="1">
      <formula>$D84="X"</formula>
    </cfRule>
  </conditionalFormatting>
  <conditionalFormatting sqref="L95">
    <cfRule type="expression" dxfId="342" priority="386" stopIfTrue="1">
      <formula>$D95="X"</formula>
    </cfRule>
  </conditionalFormatting>
  <conditionalFormatting sqref="L106">
    <cfRule type="expression" dxfId="341" priority="385" stopIfTrue="1">
      <formula>$D106="X"</formula>
    </cfRule>
  </conditionalFormatting>
  <conditionalFormatting sqref="L117">
    <cfRule type="expression" dxfId="340" priority="384" stopIfTrue="1">
      <formula>$D117="X"</formula>
    </cfRule>
  </conditionalFormatting>
  <conditionalFormatting sqref="L128">
    <cfRule type="expression" dxfId="339" priority="383" stopIfTrue="1">
      <formula>$D128="X"</formula>
    </cfRule>
  </conditionalFormatting>
  <conditionalFormatting sqref="L139">
    <cfRule type="expression" dxfId="338" priority="382" stopIfTrue="1">
      <formula>$D139="X"</formula>
    </cfRule>
  </conditionalFormatting>
  <conditionalFormatting sqref="L150">
    <cfRule type="expression" dxfId="337" priority="381" stopIfTrue="1">
      <formula>$D150="X"</formula>
    </cfRule>
  </conditionalFormatting>
  <conditionalFormatting sqref="L161">
    <cfRule type="expression" dxfId="336" priority="380" stopIfTrue="1">
      <formula>$D161="X"</formula>
    </cfRule>
  </conditionalFormatting>
  <conditionalFormatting sqref="L172">
    <cfRule type="expression" dxfId="335" priority="379" stopIfTrue="1">
      <formula>$D172="X"</formula>
    </cfRule>
  </conditionalFormatting>
  <conditionalFormatting sqref="L183">
    <cfRule type="expression" dxfId="334" priority="378" stopIfTrue="1">
      <formula>$D183="X"</formula>
    </cfRule>
  </conditionalFormatting>
  <conditionalFormatting sqref="L194">
    <cfRule type="expression" dxfId="333" priority="377" stopIfTrue="1">
      <formula>$D194="X"</formula>
    </cfRule>
  </conditionalFormatting>
  <conditionalFormatting sqref="L205">
    <cfRule type="expression" dxfId="332" priority="376" stopIfTrue="1">
      <formula>$D205="X"</formula>
    </cfRule>
  </conditionalFormatting>
  <conditionalFormatting sqref="L216">
    <cfRule type="expression" dxfId="331" priority="375" stopIfTrue="1">
      <formula>$D216="X"</formula>
    </cfRule>
  </conditionalFormatting>
  <conditionalFormatting sqref="L227">
    <cfRule type="expression" dxfId="330" priority="374" stopIfTrue="1">
      <formula>$D227="X"</formula>
    </cfRule>
  </conditionalFormatting>
  <conditionalFormatting sqref="L238">
    <cfRule type="expression" dxfId="329" priority="373" stopIfTrue="1">
      <formula>$D238="X"</formula>
    </cfRule>
  </conditionalFormatting>
  <conditionalFormatting sqref="L249">
    <cfRule type="expression" dxfId="328" priority="372" stopIfTrue="1">
      <formula>$D249="X"</formula>
    </cfRule>
  </conditionalFormatting>
  <conditionalFormatting sqref="L260">
    <cfRule type="expression" dxfId="327" priority="371" stopIfTrue="1">
      <formula>$D260="X"</formula>
    </cfRule>
  </conditionalFormatting>
  <conditionalFormatting sqref="L271">
    <cfRule type="expression" dxfId="326" priority="370" stopIfTrue="1">
      <formula>$D271="X"</formula>
    </cfRule>
  </conditionalFormatting>
  <conditionalFormatting sqref="L282">
    <cfRule type="expression" dxfId="325" priority="369" stopIfTrue="1">
      <formula>$D282="X"</formula>
    </cfRule>
  </conditionalFormatting>
  <conditionalFormatting sqref="L304">
    <cfRule type="expression" dxfId="324" priority="367" stopIfTrue="1">
      <formula>$D304="X"</formula>
    </cfRule>
  </conditionalFormatting>
  <conditionalFormatting sqref="L315">
    <cfRule type="expression" dxfId="323" priority="366" stopIfTrue="1">
      <formula>$D315="X"</formula>
    </cfRule>
  </conditionalFormatting>
  <conditionalFormatting sqref="L326">
    <cfRule type="expression" dxfId="322" priority="365" stopIfTrue="1">
      <formula>$D326="X"</formula>
    </cfRule>
  </conditionalFormatting>
  <conditionalFormatting sqref="L337">
    <cfRule type="expression" dxfId="321" priority="364" stopIfTrue="1">
      <formula>$D337="X"</formula>
    </cfRule>
  </conditionalFormatting>
  <conditionalFormatting sqref="L348">
    <cfRule type="expression" dxfId="320" priority="363" stopIfTrue="1">
      <formula>$D348="X"</formula>
    </cfRule>
  </conditionalFormatting>
  <conditionalFormatting sqref="B19:B28">
    <cfRule type="expression" dxfId="319" priority="361" stopIfTrue="1">
      <formula>$D19="X"</formula>
    </cfRule>
  </conditionalFormatting>
  <conditionalFormatting sqref="B30:B39">
    <cfRule type="expression" dxfId="318" priority="360" stopIfTrue="1">
      <formula>$D30="X"</formula>
    </cfRule>
  </conditionalFormatting>
  <conditionalFormatting sqref="B41:B50">
    <cfRule type="expression" dxfId="317" priority="359" stopIfTrue="1">
      <formula>$D41="X"</formula>
    </cfRule>
  </conditionalFormatting>
  <conditionalFormatting sqref="B52:B61">
    <cfRule type="expression" dxfId="316" priority="358" stopIfTrue="1">
      <formula>$D52="X"</formula>
    </cfRule>
  </conditionalFormatting>
  <conditionalFormatting sqref="B63:B72">
    <cfRule type="expression" dxfId="315" priority="357" stopIfTrue="1">
      <formula>$D63="X"</formula>
    </cfRule>
  </conditionalFormatting>
  <conditionalFormatting sqref="B74:B83">
    <cfRule type="expression" dxfId="314" priority="356" stopIfTrue="1">
      <formula>$D74="X"</formula>
    </cfRule>
  </conditionalFormatting>
  <conditionalFormatting sqref="B85:B94">
    <cfRule type="expression" dxfId="313" priority="355" stopIfTrue="1">
      <formula>$D85="X"</formula>
    </cfRule>
  </conditionalFormatting>
  <conditionalFormatting sqref="B96:B105">
    <cfRule type="expression" dxfId="312" priority="354" stopIfTrue="1">
      <formula>$D96="X"</formula>
    </cfRule>
  </conditionalFormatting>
  <conditionalFormatting sqref="B107:B116">
    <cfRule type="expression" dxfId="311" priority="353" stopIfTrue="1">
      <formula>$D107="X"</formula>
    </cfRule>
  </conditionalFormatting>
  <conditionalFormatting sqref="B118:B127">
    <cfRule type="expression" dxfId="310" priority="352" stopIfTrue="1">
      <formula>$D118="X"</formula>
    </cfRule>
  </conditionalFormatting>
  <conditionalFormatting sqref="B129:B138">
    <cfRule type="expression" dxfId="309" priority="351" stopIfTrue="1">
      <formula>$D129="X"</formula>
    </cfRule>
  </conditionalFormatting>
  <conditionalFormatting sqref="B140:B149">
    <cfRule type="expression" dxfId="308" priority="350" stopIfTrue="1">
      <formula>$D140="X"</formula>
    </cfRule>
  </conditionalFormatting>
  <conditionalFormatting sqref="B151:B160">
    <cfRule type="expression" dxfId="307" priority="349" stopIfTrue="1">
      <formula>$D151="X"</formula>
    </cfRule>
  </conditionalFormatting>
  <conditionalFormatting sqref="B162:B171">
    <cfRule type="expression" dxfId="306" priority="348" stopIfTrue="1">
      <formula>$D162="X"</formula>
    </cfRule>
  </conditionalFormatting>
  <conditionalFormatting sqref="B173:B182">
    <cfRule type="expression" dxfId="305" priority="347" stopIfTrue="1">
      <formula>$D173="X"</formula>
    </cfRule>
  </conditionalFormatting>
  <conditionalFormatting sqref="B184:B193">
    <cfRule type="expression" dxfId="304" priority="346" stopIfTrue="1">
      <formula>$D184="X"</formula>
    </cfRule>
  </conditionalFormatting>
  <conditionalFormatting sqref="B195:B204">
    <cfRule type="expression" dxfId="303" priority="345" stopIfTrue="1">
      <formula>$D195="X"</formula>
    </cfRule>
  </conditionalFormatting>
  <conditionalFormatting sqref="B206:B215">
    <cfRule type="expression" dxfId="302" priority="344" stopIfTrue="1">
      <formula>$D206="X"</formula>
    </cfRule>
  </conditionalFormatting>
  <conditionalFormatting sqref="B217:B226">
    <cfRule type="expression" dxfId="301" priority="343" stopIfTrue="1">
      <formula>$D217="X"</formula>
    </cfRule>
  </conditionalFormatting>
  <conditionalFormatting sqref="B228:B237">
    <cfRule type="expression" dxfId="300" priority="342" stopIfTrue="1">
      <formula>$D228="X"</formula>
    </cfRule>
  </conditionalFormatting>
  <conditionalFormatting sqref="B239:B248">
    <cfRule type="expression" dxfId="299" priority="341" stopIfTrue="1">
      <formula>$D239="X"</formula>
    </cfRule>
  </conditionalFormatting>
  <conditionalFormatting sqref="B250:B259">
    <cfRule type="expression" dxfId="298" priority="340" stopIfTrue="1">
      <formula>$D250="X"</formula>
    </cfRule>
  </conditionalFormatting>
  <conditionalFormatting sqref="B261:B270">
    <cfRule type="expression" dxfId="297" priority="339" stopIfTrue="1">
      <formula>$D261="X"</formula>
    </cfRule>
  </conditionalFormatting>
  <conditionalFormatting sqref="B272:B281">
    <cfRule type="expression" dxfId="296" priority="338" stopIfTrue="1">
      <formula>$D272="X"</formula>
    </cfRule>
  </conditionalFormatting>
  <conditionalFormatting sqref="B283:B292">
    <cfRule type="expression" dxfId="295" priority="337" stopIfTrue="1">
      <formula>$D283="X"</formula>
    </cfRule>
  </conditionalFormatting>
  <conditionalFormatting sqref="B294:B303">
    <cfRule type="expression" dxfId="294" priority="336" stopIfTrue="1">
      <formula>$D294="X"</formula>
    </cfRule>
  </conditionalFormatting>
  <conditionalFormatting sqref="B305:B314">
    <cfRule type="expression" dxfId="293" priority="335" stopIfTrue="1">
      <formula>$D305="X"</formula>
    </cfRule>
  </conditionalFormatting>
  <conditionalFormatting sqref="B316:B325">
    <cfRule type="expression" dxfId="292" priority="334" stopIfTrue="1">
      <formula>$D316="X"</formula>
    </cfRule>
  </conditionalFormatting>
  <conditionalFormatting sqref="B327:B336">
    <cfRule type="expression" dxfId="291" priority="333" stopIfTrue="1">
      <formula>$D327="X"</formula>
    </cfRule>
  </conditionalFormatting>
  <conditionalFormatting sqref="B338:B347">
    <cfRule type="expression" dxfId="290" priority="332" stopIfTrue="1">
      <formula>$D338="X"</formula>
    </cfRule>
  </conditionalFormatting>
  <conditionalFormatting sqref="B8:B17">
    <cfRule type="expression" dxfId="289" priority="331" stopIfTrue="1">
      <formula>$D8="X"</formula>
    </cfRule>
  </conditionalFormatting>
  <conditionalFormatting sqref="A8">
    <cfRule type="expression" dxfId="288" priority="2207" stopIfTrue="1">
      <formula>$D18="X"</formula>
    </cfRule>
  </conditionalFormatting>
  <conditionalFormatting sqref="A19">
    <cfRule type="expression" dxfId="287" priority="330" stopIfTrue="1">
      <formula>$D29="X"</formula>
    </cfRule>
  </conditionalFormatting>
  <conditionalFormatting sqref="A30">
    <cfRule type="expression" dxfId="286" priority="329" stopIfTrue="1">
      <formula>$D40="X"</formula>
    </cfRule>
  </conditionalFormatting>
  <conditionalFormatting sqref="A41">
    <cfRule type="expression" dxfId="285" priority="328" stopIfTrue="1">
      <formula>$D51="X"</formula>
    </cfRule>
  </conditionalFormatting>
  <conditionalFormatting sqref="A52">
    <cfRule type="expression" dxfId="284" priority="327" stopIfTrue="1">
      <formula>$D62="X"</formula>
    </cfRule>
  </conditionalFormatting>
  <conditionalFormatting sqref="A63">
    <cfRule type="expression" dxfId="283" priority="326" stopIfTrue="1">
      <formula>$D73="X"</formula>
    </cfRule>
  </conditionalFormatting>
  <conditionalFormatting sqref="A74">
    <cfRule type="expression" dxfId="282" priority="325" stopIfTrue="1">
      <formula>$D84="X"</formula>
    </cfRule>
  </conditionalFormatting>
  <conditionalFormatting sqref="A85">
    <cfRule type="expression" dxfId="281" priority="324" stopIfTrue="1">
      <formula>$D95="X"</formula>
    </cfRule>
  </conditionalFormatting>
  <conditionalFormatting sqref="A96">
    <cfRule type="expression" dxfId="280" priority="323" stopIfTrue="1">
      <formula>$D106="X"</formula>
    </cfRule>
  </conditionalFormatting>
  <conditionalFormatting sqref="A107">
    <cfRule type="expression" dxfId="279" priority="322" stopIfTrue="1">
      <formula>$D117="X"</formula>
    </cfRule>
  </conditionalFormatting>
  <conditionalFormatting sqref="A118">
    <cfRule type="expression" dxfId="278" priority="321" stopIfTrue="1">
      <formula>$D128="X"</formula>
    </cfRule>
  </conditionalFormatting>
  <conditionalFormatting sqref="A129">
    <cfRule type="expression" dxfId="277" priority="320" stopIfTrue="1">
      <formula>$D139="X"</formula>
    </cfRule>
  </conditionalFormatting>
  <conditionalFormatting sqref="A140">
    <cfRule type="expression" dxfId="276" priority="319" stopIfTrue="1">
      <formula>$D150="X"</formula>
    </cfRule>
  </conditionalFormatting>
  <conditionalFormatting sqref="A151">
    <cfRule type="expression" dxfId="275" priority="318" stopIfTrue="1">
      <formula>$D161="X"</formula>
    </cfRule>
  </conditionalFormatting>
  <conditionalFormatting sqref="A162">
    <cfRule type="expression" dxfId="274" priority="317" stopIfTrue="1">
      <formula>$D172="X"</formula>
    </cfRule>
  </conditionalFormatting>
  <conditionalFormatting sqref="A173">
    <cfRule type="expression" dxfId="273" priority="316" stopIfTrue="1">
      <formula>$D183="X"</formula>
    </cfRule>
  </conditionalFormatting>
  <conditionalFormatting sqref="A184">
    <cfRule type="expression" dxfId="272" priority="315" stopIfTrue="1">
      <formula>$D194="X"</formula>
    </cfRule>
  </conditionalFormatting>
  <conditionalFormatting sqref="A195">
    <cfRule type="expression" dxfId="271" priority="314" stopIfTrue="1">
      <formula>$D205="X"</formula>
    </cfRule>
  </conditionalFormatting>
  <conditionalFormatting sqref="A206">
    <cfRule type="expression" dxfId="270" priority="313" stopIfTrue="1">
      <formula>$D216="X"</formula>
    </cfRule>
  </conditionalFormatting>
  <conditionalFormatting sqref="A217">
    <cfRule type="expression" dxfId="269" priority="312" stopIfTrue="1">
      <formula>$D227="X"</formula>
    </cfRule>
  </conditionalFormatting>
  <conditionalFormatting sqref="A228">
    <cfRule type="expression" dxfId="268" priority="311" stopIfTrue="1">
      <formula>$D238="X"</formula>
    </cfRule>
  </conditionalFormatting>
  <conditionalFormatting sqref="A239">
    <cfRule type="expression" dxfId="267" priority="310" stopIfTrue="1">
      <formula>$D249="X"</formula>
    </cfRule>
  </conditionalFormatting>
  <conditionalFormatting sqref="A250">
    <cfRule type="expression" dxfId="266" priority="309" stopIfTrue="1">
      <formula>$D260="X"</formula>
    </cfRule>
  </conditionalFormatting>
  <conditionalFormatting sqref="A261">
    <cfRule type="expression" dxfId="265" priority="308" stopIfTrue="1">
      <formula>$D271="X"</formula>
    </cfRule>
  </conditionalFormatting>
  <conditionalFormatting sqref="A272">
    <cfRule type="expression" dxfId="264" priority="307" stopIfTrue="1">
      <formula>$D282="X"</formula>
    </cfRule>
  </conditionalFormatting>
  <conditionalFormatting sqref="A283">
    <cfRule type="expression" dxfId="263" priority="306" stopIfTrue="1">
      <formula>$D293="X"</formula>
    </cfRule>
  </conditionalFormatting>
  <conditionalFormatting sqref="A294">
    <cfRule type="expression" dxfId="262" priority="305" stopIfTrue="1">
      <formula>$D304="X"</formula>
    </cfRule>
  </conditionalFormatting>
  <conditionalFormatting sqref="A305">
    <cfRule type="expression" dxfId="261" priority="304" stopIfTrue="1">
      <formula>$D315="X"</formula>
    </cfRule>
  </conditionalFormatting>
  <conditionalFormatting sqref="A316">
    <cfRule type="expression" dxfId="260" priority="303" stopIfTrue="1">
      <formula>$D326="X"</formula>
    </cfRule>
  </conditionalFormatting>
  <conditionalFormatting sqref="A327">
    <cfRule type="expression" dxfId="259" priority="302" stopIfTrue="1">
      <formula>$D337="X"</formula>
    </cfRule>
  </conditionalFormatting>
  <conditionalFormatting sqref="A338">
    <cfRule type="expression" dxfId="258" priority="301" stopIfTrue="1">
      <formula>$D348="X"</formula>
    </cfRule>
  </conditionalFormatting>
  <conditionalFormatting sqref="E18 E29 E40 E51 E62 E73 E84 E95 E106 E117 E128 E139 E150 E161 E172 E183 E194 E205 E216 E227 E238 E249 E260 E271 E282 E293 E304 E315 E326 E337 E348">
    <cfRule type="expression" dxfId="257" priority="2265" stopIfTrue="1">
      <formula>AND(LEN(B18)=0,$E18&gt;0,OR($E18&lt;$F7,ISBLANK(F7)))</formula>
    </cfRule>
  </conditionalFormatting>
  <conditionalFormatting sqref="I8:J17 I140:J149 I206:J215">
    <cfRule type="expression" dxfId="256" priority="2267"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255" priority="2275" stopIfTrue="1">
      <formula>OR(AND(#REF!=0,$D19&lt;&gt;"X",$I19&lt;&gt;"U",$I19&lt;&gt;"u",$I19&lt;&gt;"K",I19&lt;&gt;"k",$I19&lt;&gt;"F",$I19&lt;&gt;"f",LEN($B19)&lt;&gt;0),AND($D19="X",$I19&lt;&gt;""),AND(#REF!&lt;&gt;0,OR($I19="F",$I19="f")))</formula>
    </cfRule>
  </conditionalFormatting>
  <conditionalFormatting sqref="I41:J50">
    <cfRule type="expression" dxfId="254" priority="2291" stopIfTrue="1">
      <formula>OR(AND(#REF!=0,$D41&lt;&gt;"X",$I41&lt;&gt;"U",$I41&lt;&gt;"u",$I41&lt;&gt;"K",I41&lt;&gt;"k",$I41&lt;&gt;"F",$I41&lt;&gt;"f",LEN($B41)&lt;&gt;0),AND($D41="X",$I41&lt;&gt;""),AND(#REF!&lt;&gt;0,OR($I41="F",$I41="f")))</formula>
    </cfRule>
  </conditionalFormatting>
  <conditionalFormatting sqref="E16:E17">
    <cfRule type="expression" dxfId="253" priority="297" stopIfTrue="1">
      <formula>$D16="X"</formula>
    </cfRule>
  </conditionalFormatting>
  <conditionalFormatting sqref="F16:F17">
    <cfRule type="expression" dxfId="252" priority="296" stopIfTrue="1">
      <formula>$D16="X"</formula>
    </cfRule>
    <cfRule type="expression" dxfId="251" priority="298" stopIfTrue="1">
      <formula>AND(NOT(ISBLANK(E16)),ISBLANK(F16))</formula>
    </cfRule>
    <cfRule type="expression" dxfId="250" priority="299" stopIfTrue="1">
      <formula>AND($F16&gt;0,OR($F16&lt;=$E16,$F16&gt;1,ROUND(F16-E16,6)&lt;ROUND(Mindest,6)))</formula>
    </cfRule>
  </conditionalFormatting>
  <conditionalFormatting sqref="E16:E17">
    <cfRule type="expression" dxfId="249" priority="300" stopIfTrue="1">
      <formula>AND($E16&gt;0,OR($E16&lt;$F15,ISBLANK(F15)))</formula>
    </cfRule>
  </conditionalFormatting>
  <conditionalFormatting sqref="F19:F28">
    <cfRule type="expression" dxfId="248" priority="291" stopIfTrue="1">
      <formula>$D19="X"</formula>
    </cfRule>
    <cfRule type="expression" dxfId="247" priority="293" stopIfTrue="1">
      <formula>AND(NOT(ISBLANK(E19)),ISBLANK(F19))</formula>
    </cfRule>
    <cfRule type="expression" dxfId="246" priority="294" stopIfTrue="1">
      <formula>AND($F19&gt;0,OR($F19&lt;=$E19,$F19&gt;1,ROUND(F19-E19,6)&lt;ROUND(Mindest,6)))</formula>
    </cfRule>
  </conditionalFormatting>
  <conditionalFormatting sqref="F30:F39">
    <cfRule type="expression" dxfId="245" priority="286" stopIfTrue="1">
      <formula>$D30="X"</formula>
    </cfRule>
    <cfRule type="expression" dxfId="244" priority="288" stopIfTrue="1">
      <formula>AND(NOT(ISBLANK(E30)),ISBLANK(F30))</formula>
    </cfRule>
    <cfRule type="expression" dxfId="243" priority="289" stopIfTrue="1">
      <formula>AND($F30&gt;0,OR($F30&lt;=$E30,$F30&gt;1,ROUND(F30-E30,6)&lt;ROUND(Mindest,6)))</formula>
    </cfRule>
  </conditionalFormatting>
  <conditionalFormatting sqref="F41:F50">
    <cfRule type="expression" dxfId="242" priority="281" stopIfTrue="1">
      <formula>$D41="X"</formula>
    </cfRule>
    <cfRule type="expression" dxfId="241" priority="283" stopIfTrue="1">
      <formula>AND(NOT(ISBLANK(E41)),ISBLANK(F41))</formula>
    </cfRule>
    <cfRule type="expression" dxfId="240" priority="284" stopIfTrue="1">
      <formula>AND($F41&gt;0,OR($F41&lt;=$E41,$F41&gt;1,ROUND(F41-E41,6)&lt;ROUND(Mindest,6)))</formula>
    </cfRule>
  </conditionalFormatting>
  <conditionalFormatting sqref="F52:F61">
    <cfRule type="expression" dxfId="239" priority="276" stopIfTrue="1">
      <formula>$D52="X"</formula>
    </cfRule>
    <cfRule type="expression" dxfId="238" priority="278" stopIfTrue="1">
      <formula>AND(NOT(ISBLANK(E52)),ISBLANK(F52))</formula>
    </cfRule>
    <cfRule type="expression" dxfId="237" priority="279" stopIfTrue="1">
      <formula>AND($F52&gt;0,OR($F52&lt;=$E52,$F52&gt;1,ROUND(F52-E52,6)&lt;ROUND(Mindest,6)))</formula>
    </cfRule>
  </conditionalFormatting>
  <conditionalFormatting sqref="F63:F72">
    <cfRule type="expression" dxfId="236" priority="271" stopIfTrue="1">
      <formula>$D63="X"</formula>
    </cfRule>
    <cfRule type="expression" dxfId="235" priority="273" stopIfTrue="1">
      <formula>AND(NOT(ISBLANK(E63)),ISBLANK(F63))</formula>
    </cfRule>
    <cfRule type="expression" dxfId="234" priority="274" stopIfTrue="1">
      <formula>AND($F63&gt;0,OR($F63&lt;=$E63,$F63&gt;1,ROUND(F63-E63,6)&lt;ROUND(Mindest,6)))</formula>
    </cfRule>
  </conditionalFormatting>
  <conditionalFormatting sqref="F74:F83">
    <cfRule type="expression" dxfId="233" priority="266" stopIfTrue="1">
      <formula>$D74="X"</formula>
    </cfRule>
    <cfRule type="expression" dxfId="232" priority="268" stopIfTrue="1">
      <formula>AND(NOT(ISBLANK(E74)),ISBLANK(F74))</formula>
    </cfRule>
    <cfRule type="expression" dxfId="231" priority="269" stopIfTrue="1">
      <formula>AND($F74&gt;0,OR($F74&lt;=$E74,$F74&gt;1,ROUND(F74-E74,6)&lt;ROUND(Mindest,6)))</formula>
    </cfRule>
  </conditionalFormatting>
  <conditionalFormatting sqref="F85:F94">
    <cfRule type="expression" dxfId="230" priority="261" stopIfTrue="1">
      <formula>$D85="X"</formula>
    </cfRule>
    <cfRule type="expression" dxfId="229" priority="263" stopIfTrue="1">
      <formula>AND(NOT(ISBLANK(E85)),ISBLANK(F85))</formula>
    </cfRule>
    <cfRule type="expression" dxfId="228" priority="264" stopIfTrue="1">
      <formula>AND($F85&gt;0,OR($F85&lt;=$E85,$F85&gt;1,ROUND(F85-E85,6)&lt;ROUND(Mindest,6)))</formula>
    </cfRule>
  </conditionalFormatting>
  <conditionalFormatting sqref="F96:F105">
    <cfRule type="expression" dxfId="227" priority="256" stopIfTrue="1">
      <formula>$D96="X"</formula>
    </cfRule>
    <cfRule type="expression" dxfId="226" priority="258" stopIfTrue="1">
      <formula>AND(NOT(ISBLANK(E96)),ISBLANK(F96))</formula>
    </cfRule>
    <cfRule type="expression" dxfId="225" priority="259" stopIfTrue="1">
      <formula>AND($F96&gt;0,OR($F96&lt;=$E96,$F96&gt;1,ROUND(F96-E96,6)&lt;ROUND(Mindest,6)))</formula>
    </cfRule>
  </conditionalFormatting>
  <conditionalFormatting sqref="F107:F116">
    <cfRule type="expression" dxfId="224" priority="251" stopIfTrue="1">
      <formula>$D107="X"</formula>
    </cfRule>
    <cfRule type="expression" dxfId="223" priority="253" stopIfTrue="1">
      <formula>AND(NOT(ISBLANK(E107)),ISBLANK(F107))</formula>
    </cfRule>
    <cfRule type="expression" dxfId="222" priority="254" stopIfTrue="1">
      <formula>AND($F107&gt;0,OR($F107&lt;=$E107,$F107&gt;1,ROUND(F107-E107,6)&lt;ROUND(Mindest,6)))</formula>
    </cfRule>
  </conditionalFormatting>
  <conditionalFormatting sqref="F118:F127">
    <cfRule type="expression" dxfId="221" priority="246" stopIfTrue="1">
      <formula>$D118="X"</formula>
    </cfRule>
    <cfRule type="expression" dxfId="220" priority="248" stopIfTrue="1">
      <formula>AND(NOT(ISBLANK(E118)),ISBLANK(F118))</formula>
    </cfRule>
    <cfRule type="expression" dxfId="219" priority="249" stopIfTrue="1">
      <formula>AND($F118&gt;0,OR($F118&lt;=$E118,$F118&gt;1,ROUND(F118-E118,6)&lt;ROUND(Mindest,6)))</formula>
    </cfRule>
  </conditionalFormatting>
  <conditionalFormatting sqref="F129:F138">
    <cfRule type="expression" dxfId="218" priority="241" stopIfTrue="1">
      <formula>$D129="X"</formula>
    </cfRule>
    <cfRule type="expression" dxfId="217" priority="243" stopIfTrue="1">
      <formula>AND(NOT(ISBLANK(E129)),ISBLANK(F129))</formula>
    </cfRule>
    <cfRule type="expression" dxfId="216" priority="244" stopIfTrue="1">
      <formula>AND($F129&gt;0,OR($F129&lt;=$E129,$F129&gt;1,ROUND(F129-E129,6)&lt;ROUND(Mindest,6)))</formula>
    </cfRule>
  </conditionalFormatting>
  <conditionalFormatting sqref="F140:F149">
    <cfRule type="expression" dxfId="215" priority="236" stopIfTrue="1">
      <formula>$D140="X"</formula>
    </cfRule>
    <cfRule type="expression" dxfId="214" priority="238" stopIfTrue="1">
      <formula>AND(NOT(ISBLANK(E140)),ISBLANK(F140))</formula>
    </cfRule>
    <cfRule type="expression" dxfId="213" priority="239" stopIfTrue="1">
      <formula>AND($F140&gt;0,OR($F140&lt;=$E140,$F140&gt;1,ROUND(F140-E140,6)&lt;ROUND(Mindest,6)))</formula>
    </cfRule>
  </conditionalFormatting>
  <conditionalFormatting sqref="F151:F160">
    <cfRule type="expression" dxfId="212" priority="231" stopIfTrue="1">
      <formula>$D151="X"</formula>
    </cfRule>
    <cfRule type="expression" dxfId="211" priority="233" stopIfTrue="1">
      <formula>AND(NOT(ISBLANK(E151)),ISBLANK(F151))</formula>
    </cfRule>
    <cfRule type="expression" dxfId="210" priority="234" stopIfTrue="1">
      <formula>AND($F151&gt;0,OR($F151&lt;=$E151,$F151&gt;1,ROUND(F151-E151,6)&lt;ROUND(Mindest,6)))</formula>
    </cfRule>
  </conditionalFormatting>
  <conditionalFormatting sqref="F162:F171">
    <cfRule type="expression" dxfId="209" priority="226" stopIfTrue="1">
      <formula>$D162="X"</formula>
    </cfRule>
    <cfRule type="expression" dxfId="208" priority="228" stopIfTrue="1">
      <formula>AND(NOT(ISBLANK(E162)),ISBLANK(F162))</formula>
    </cfRule>
    <cfRule type="expression" dxfId="207" priority="229" stopIfTrue="1">
      <formula>AND($F162&gt;0,OR($F162&lt;=$E162,$F162&gt;1,ROUND(F162-E162,6)&lt;ROUND(Mindest,6)))</formula>
    </cfRule>
  </conditionalFormatting>
  <conditionalFormatting sqref="F173:F182">
    <cfRule type="expression" dxfId="206" priority="221" stopIfTrue="1">
      <formula>$D173="X"</formula>
    </cfRule>
    <cfRule type="expression" dxfId="205" priority="223" stopIfTrue="1">
      <formula>AND(NOT(ISBLANK(E173)),ISBLANK(F173))</formula>
    </cfRule>
    <cfRule type="expression" dxfId="204" priority="224" stopIfTrue="1">
      <formula>AND($F173&gt;0,OR($F173&lt;=$E173,$F173&gt;1,ROUND(F173-E173,6)&lt;ROUND(Mindest,6)))</formula>
    </cfRule>
  </conditionalFormatting>
  <conditionalFormatting sqref="F184:F193">
    <cfRule type="expression" dxfId="203" priority="216" stopIfTrue="1">
      <formula>$D184="X"</formula>
    </cfRule>
    <cfRule type="expression" dxfId="202" priority="218" stopIfTrue="1">
      <formula>AND(NOT(ISBLANK(E184)),ISBLANK(F184))</formula>
    </cfRule>
    <cfRule type="expression" dxfId="201" priority="219" stopIfTrue="1">
      <formula>AND($F184&gt;0,OR($F184&lt;=$E184,$F184&gt;1,ROUND(F184-E184,6)&lt;ROUND(Mindest,6)))</formula>
    </cfRule>
  </conditionalFormatting>
  <conditionalFormatting sqref="F195:F204">
    <cfRule type="expression" dxfId="200" priority="211" stopIfTrue="1">
      <formula>$D195="X"</formula>
    </cfRule>
    <cfRule type="expression" dxfId="199" priority="213" stopIfTrue="1">
      <formula>AND(NOT(ISBLANK(E195)),ISBLANK(F195))</formula>
    </cfRule>
    <cfRule type="expression" dxfId="198" priority="214" stopIfTrue="1">
      <formula>AND($F195&gt;0,OR($F195&lt;=$E195,$F195&gt;1,ROUND(F195-E195,6)&lt;ROUND(Mindest,6)))</formula>
    </cfRule>
  </conditionalFormatting>
  <conditionalFormatting sqref="F206:F215">
    <cfRule type="expression" dxfId="197" priority="206" stopIfTrue="1">
      <formula>$D206="X"</formula>
    </cfRule>
    <cfRule type="expression" dxfId="196" priority="208" stopIfTrue="1">
      <formula>AND(NOT(ISBLANK(E206)),ISBLANK(F206))</formula>
    </cfRule>
    <cfRule type="expression" dxfId="195" priority="209" stopIfTrue="1">
      <formula>AND($F206&gt;0,OR($F206&lt;=$E206,$F206&gt;1,ROUND(F206-E206,6)&lt;ROUND(Mindest,6)))</formula>
    </cfRule>
  </conditionalFormatting>
  <conditionalFormatting sqref="F217:F226">
    <cfRule type="expression" dxfId="194" priority="201" stopIfTrue="1">
      <formula>$D217="X"</formula>
    </cfRule>
    <cfRule type="expression" dxfId="193" priority="203" stopIfTrue="1">
      <formula>AND(NOT(ISBLANK(E217)),ISBLANK(F217))</formula>
    </cfRule>
    <cfRule type="expression" dxfId="192" priority="204" stopIfTrue="1">
      <formula>AND($F217&gt;0,OR($F217&lt;=$E217,$F217&gt;1,ROUND(F217-E217,6)&lt;ROUND(Mindest,6)))</formula>
    </cfRule>
  </conditionalFormatting>
  <conditionalFormatting sqref="F228:F237">
    <cfRule type="expression" dxfId="191" priority="196" stopIfTrue="1">
      <formula>$D228="X"</formula>
    </cfRule>
    <cfRule type="expression" dxfId="190" priority="198" stopIfTrue="1">
      <formula>AND(NOT(ISBLANK(E228)),ISBLANK(F228))</formula>
    </cfRule>
    <cfRule type="expression" dxfId="189" priority="199" stopIfTrue="1">
      <formula>AND($F228&gt;0,OR($F228&lt;=$E228,$F228&gt;1,ROUND(F228-E228,6)&lt;ROUND(Mindest,6)))</formula>
    </cfRule>
  </conditionalFormatting>
  <conditionalFormatting sqref="F239:F248">
    <cfRule type="expression" dxfId="188" priority="191" stopIfTrue="1">
      <formula>$D239="X"</formula>
    </cfRule>
    <cfRule type="expression" dxfId="187" priority="193" stopIfTrue="1">
      <formula>AND(NOT(ISBLANK(E239)),ISBLANK(F239))</formula>
    </cfRule>
    <cfRule type="expression" dxfId="186" priority="194" stopIfTrue="1">
      <formula>AND($F239&gt;0,OR($F239&lt;=$E239,$F239&gt;1,ROUND(F239-E239,6)&lt;ROUND(Mindest,6)))</formula>
    </cfRule>
  </conditionalFormatting>
  <conditionalFormatting sqref="F250:F259">
    <cfRule type="expression" dxfId="185" priority="186" stopIfTrue="1">
      <formula>$D250="X"</formula>
    </cfRule>
    <cfRule type="expression" dxfId="184" priority="188" stopIfTrue="1">
      <formula>AND(NOT(ISBLANK(E250)),ISBLANK(F250))</formula>
    </cfRule>
    <cfRule type="expression" dxfId="183" priority="189" stopIfTrue="1">
      <formula>AND($F250&gt;0,OR($F250&lt;=$E250,$F250&gt;1,ROUND(F250-E250,6)&lt;ROUND(Mindest,6)))</formula>
    </cfRule>
  </conditionalFormatting>
  <conditionalFormatting sqref="F261:F270">
    <cfRule type="expression" dxfId="182" priority="181" stopIfTrue="1">
      <formula>$D261="X"</formula>
    </cfRule>
    <cfRule type="expression" dxfId="181" priority="183" stopIfTrue="1">
      <formula>AND(NOT(ISBLANK(E261)),ISBLANK(F261))</formula>
    </cfRule>
    <cfRule type="expression" dxfId="180" priority="184" stopIfTrue="1">
      <formula>AND($F261&gt;0,OR($F261&lt;=$E261,$F261&gt;1,ROUND(F261-E261,6)&lt;ROUND(Mindest,6)))</formula>
    </cfRule>
  </conditionalFormatting>
  <conditionalFormatting sqref="F272:F281">
    <cfRule type="expression" dxfId="179" priority="176" stopIfTrue="1">
      <formula>$D272="X"</formula>
    </cfRule>
    <cfRule type="expression" dxfId="178" priority="178" stopIfTrue="1">
      <formula>AND(NOT(ISBLANK(E272)),ISBLANK(F272))</formula>
    </cfRule>
    <cfRule type="expression" dxfId="177" priority="179" stopIfTrue="1">
      <formula>AND($F272&gt;0,OR($F272&lt;=$E272,$F272&gt;1,ROUND(F272-E272,6)&lt;ROUND(Mindest,6)))</formula>
    </cfRule>
  </conditionalFormatting>
  <conditionalFormatting sqref="F283:F292">
    <cfRule type="expression" dxfId="176" priority="171" stopIfTrue="1">
      <formula>$D283="X"</formula>
    </cfRule>
    <cfRule type="expression" dxfId="175" priority="173" stopIfTrue="1">
      <formula>AND(NOT(ISBLANK(E283)),ISBLANK(F283))</formula>
    </cfRule>
    <cfRule type="expression" dxfId="174" priority="174" stopIfTrue="1">
      <formula>AND($F283&gt;0,OR($F283&lt;=$E283,$F283&gt;1,ROUND(F283-E283,6)&lt;ROUND(Mindest,6)))</formula>
    </cfRule>
  </conditionalFormatting>
  <conditionalFormatting sqref="F294:F303">
    <cfRule type="expression" dxfId="173" priority="166" stopIfTrue="1">
      <formula>$D294="X"</formula>
    </cfRule>
    <cfRule type="expression" dxfId="172" priority="168" stopIfTrue="1">
      <formula>AND(NOT(ISBLANK(E294)),ISBLANK(F294))</formula>
    </cfRule>
    <cfRule type="expression" dxfId="171" priority="169" stopIfTrue="1">
      <formula>AND($F294&gt;0,OR($F294&lt;=$E294,$F294&gt;1,ROUND(F294-E294,6)&lt;ROUND(Mindest,6)))</formula>
    </cfRule>
  </conditionalFormatting>
  <conditionalFormatting sqref="F305:F314">
    <cfRule type="expression" dxfId="170" priority="161" stopIfTrue="1">
      <formula>$D305="X"</formula>
    </cfRule>
    <cfRule type="expression" dxfId="169" priority="163" stopIfTrue="1">
      <formula>AND(NOT(ISBLANK(E305)),ISBLANK(F305))</formula>
    </cfRule>
    <cfRule type="expression" dxfId="168" priority="164" stopIfTrue="1">
      <formula>AND($F305&gt;0,OR($F305&lt;=$E305,$F305&gt;1,ROUND(F305-E305,6)&lt;ROUND(Mindest,6)))</formula>
    </cfRule>
  </conditionalFormatting>
  <conditionalFormatting sqref="F316:F325">
    <cfRule type="expression" dxfId="167" priority="156" stopIfTrue="1">
      <formula>$D316="X"</formula>
    </cfRule>
    <cfRule type="expression" dxfId="166" priority="158" stopIfTrue="1">
      <formula>AND(NOT(ISBLANK(E316)),ISBLANK(F316))</formula>
    </cfRule>
    <cfRule type="expression" dxfId="165" priority="159" stopIfTrue="1">
      <formula>AND($F316&gt;0,OR($F316&lt;=$E316,$F316&gt;1,ROUND(F316-E316,6)&lt;ROUND(Mindest,6)))</formula>
    </cfRule>
  </conditionalFormatting>
  <conditionalFormatting sqref="F327:F336">
    <cfRule type="expression" dxfId="164" priority="151" stopIfTrue="1">
      <formula>$D327="X"</formula>
    </cfRule>
    <cfRule type="expression" dxfId="163" priority="153" stopIfTrue="1">
      <formula>AND(NOT(ISBLANK(E327)),ISBLANK(F327))</formula>
    </cfRule>
    <cfRule type="expression" dxfId="162" priority="154" stopIfTrue="1">
      <formula>AND($F327&gt;0,OR($F327&lt;=$E327,$F327&gt;1,ROUND(F327-E327,6)&lt;ROUND(Mindest,6)))</formula>
    </cfRule>
  </conditionalFormatting>
  <conditionalFormatting sqref="F338:F347">
    <cfRule type="expression" dxfId="161" priority="146" stopIfTrue="1">
      <formula>$D338="X"</formula>
    </cfRule>
    <cfRule type="expression" dxfId="160" priority="148" stopIfTrue="1">
      <formula>AND(NOT(ISBLANK(E338)),ISBLANK(F338))</formula>
    </cfRule>
    <cfRule type="expression" dxfId="159" priority="149" stopIfTrue="1">
      <formula>AND($F338&gt;0,OR($F338&lt;=$E338,$F338&gt;1,ROUND(F338-E338,6)&lt;ROUND(Mindest,6)))</formula>
    </cfRule>
  </conditionalFormatting>
  <conditionalFormatting sqref="E16:E17">
    <cfRule type="expression" dxfId="158" priority="144" stopIfTrue="1">
      <formula>$D16="X"</formula>
    </cfRule>
  </conditionalFormatting>
  <conditionalFormatting sqref="E16:E17">
    <cfRule type="expression" dxfId="157" priority="145" stopIfTrue="1">
      <formula>AND($E16&gt;0,OR($E16&lt;$F15,ISBLANK(F15)))</formula>
    </cfRule>
  </conditionalFormatting>
  <conditionalFormatting sqref="E20:E28">
    <cfRule type="expression" dxfId="156" priority="142" stopIfTrue="1">
      <formula>$D20="X"</formula>
    </cfRule>
  </conditionalFormatting>
  <conditionalFormatting sqref="E20:E28">
    <cfRule type="expression" dxfId="155" priority="143" stopIfTrue="1">
      <formula>AND($E20&gt;0,OR($E20&lt;$F19,ISBLANK(F19)))</formula>
    </cfRule>
  </conditionalFormatting>
  <conditionalFormatting sqref="E31:E39">
    <cfRule type="expression" dxfId="154" priority="140" stopIfTrue="1">
      <formula>$D31="X"</formula>
    </cfRule>
  </conditionalFormatting>
  <conditionalFormatting sqref="E31:E39">
    <cfRule type="expression" dxfId="153" priority="141" stopIfTrue="1">
      <formula>AND($E31&gt;0,OR($E31&lt;$F30,ISBLANK(F30)))</formula>
    </cfRule>
  </conditionalFormatting>
  <conditionalFormatting sqref="E42:E50">
    <cfRule type="expression" dxfId="152" priority="138" stopIfTrue="1">
      <formula>$D42="X"</formula>
    </cfRule>
  </conditionalFormatting>
  <conditionalFormatting sqref="E42:E50">
    <cfRule type="expression" dxfId="151" priority="139" stopIfTrue="1">
      <formula>AND($E42&gt;0,OR($E42&lt;$F41,ISBLANK(F41)))</formula>
    </cfRule>
  </conditionalFormatting>
  <conditionalFormatting sqref="E53:E61">
    <cfRule type="expression" dxfId="150" priority="136" stopIfTrue="1">
      <formula>$D53="X"</formula>
    </cfRule>
  </conditionalFormatting>
  <conditionalFormatting sqref="E53:E61">
    <cfRule type="expression" dxfId="149" priority="137" stopIfTrue="1">
      <formula>AND($E53&gt;0,OR($E53&lt;$F52,ISBLANK(F52)))</formula>
    </cfRule>
  </conditionalFormatting>
  <conditionalFormatting sqref="E64:E72">
    <cfRule type="expression" dxfId="148" priority="134" stopIfTrue="1">
      <formula>$D64="X"</formula>
    </cfRule>
  </conditionalFormatting>
  <conditionalFormatting sqref="E64:E72">
    <cfRule type="expression" dxfId="147" priority="135" stopIfTrue="1">
      <formula>AND($E64&gt;0,OR($E64&lt;$F63,ISBLANK(F63)))</formula>
    </cfRule>
  </conditionalFormatting>
  <conditionalFormatting sqref="E75:E83">
    <cfRule type="expression" dxfId="146" priority="132" stopIfTrue="1">
      <formula>$D75="X"</formula>
    </cfRule>
  </conditionalFormatting>
  <conditionalFormatting sqref="E75:E83">
    <cfRule type="expression" dxfId="145" priority="133" stopIfTrue="1">
      <formula>AND($E75&gt;0,OR($E75&lt;$F74,ISBLANK(F74)))</formula>
    </cfRule>
  </conditionalFormatting>
  <conditionalFormatting sqref="E86:E94">
    <cfRule type="expression" dxfId="144" priority="130" stopIfTrue="1">
      <formula>$D86="X"</formula>
    </cfRule>
  </conditionalFormatting>
  <conditionalFormatting sqref="E86:E94">
    <cfRule type="expression" dxfId="143" priority="131" stopIfTrue="1">
      <formula>AND($E86&gt;0,OR($E86&lt;$F85,ISBLANK(F85)))</formula>
    </cfRule>
  </conditionalFormatting>
  <conditionalFormatting sqref="E97:E105">
    <cfRule type="expression" dxfId="142" priority="128" stopIfTrue="1">
      <formula>$D97="X"</formula>
    </cfRule>
  </conditionalFormatting>
  <conditionalFormatting sqref="E97:E105">
    <cfRule type="expression" dxfId="141" priority="129" stopIfTrue="1">
      <formula>AND($E97&gt;0,OR($E97&lt;$F96,ISBLANK(F96)))</formula>
    </cfRule>
  </conditionalFormatting>
  <conditionalFormatting sqref="E108:E116">
    <cfRule type="expression" dxfId="140" priority="126" stopIfTrue="1">
      <formula>$D108="X"</formula>
    </cfRule>
  </conditionalFormatting>
  <conditionalFormatting sqref="E108:E116">
    <cfRule type="expression" dxfId="139" priority="127" stopIfTrue="1">
      <formula>AND($E108&gt;0,OR($E108&lt;$F107,ISBLANK(F107)))</formula>
    </cfRule>
  </conditionalFormatting>
  <conditionalFormatting sqref="E119:E127">
    <cfRule type="expression" dxfId="138" priority="124" stopIfTrue="1">
      <formula>$D119="X"</formula>
    </cfRule>
  </conditionalFormatting>
  <conditionalFormatting sqref="E119:E127">
    <cfRule type="expression" dxfId="137" priority="125" stopIfTrue="1">
      <formula>AND($E119&gt;0,OR($E119&lt;$F118,ISBLANK(F118)))</formula>
    </cfRule>
  </conditionalFormatting>
  <conditionalFormatting sqref="E130:E138">
    <cfRule type="expression" dxfId="136" priority="122" stopIfTrue="1">
      <formula>$D130="X"</formula>
    </cfRule>
  </conditionalFormatting>
  <conditionalFormatting sqref="E130:E138">
    <cfRule type="expression" dxfId="135" priority="123" stopIfTrue="1">
      <formula>AND($E130&gt;0,OR($E130&lt;$F129,ISBLANK(F129)))</formula>
    </cfRule>
  </conditionalFormatting>
  <conditionalFormatting sqref="E141:E149">
    <cfRule type="expression" dxfId="134" priority="120" stopIfTrue="1">
      <formula>$D141="X"</formula>
    </cfRule>
  </conditionalFormatting>
  <conditionalFormatting sqref="E141:E149">
    <cfRule type="expression" dxfId="133" priority="121" stopIfTrue="1">
      <formula>AND($E141&gt;0,OR($E141&lt;$F140,ISBLANK(F140)))</formula>
    </cfRule>
  </conditionalFormatting>
  <conditionalFormatting sqref="E152:E160">
    <cfRule type="expression" dxfId="132" priority="118" stopIfTrue="1">
      <formula>$D152="X"</formula>
    </cfRule>
  </conditionalFormatting>
  <conditionalFormatting sqref="E152:E160">
    <cfRule type="expression" dxfId="131" priority="119" stopIfTrue="1">
      <formula>AND($E152&gt;0,OR($E152&lt;$F151,ISBLANK(F151)))</formula>
    </cfRule>
  </conditionalFormatting>
  <conditionalFormatting sqref="E163:E171">
    <cfRule type="expression" dxfId="130" priority="116" stopIfTrue="1">
      <formula>$D163="X"</formula>
    </cfRule>
  </conditionalFormatting>
  <conditionalFormatting sqref="E163:E171">
    <cfRule type="expression" dxfId="129" priority="117" stopIfTrue="1">
      <formula>AND($E163&gt;0,OR($E163&lt;$F162,ISBLANK(F162)))</formula>
    </cfRule>
  </conditionalFormatting>
  <conditionalFormatting sqref="E174:E182">
    <cfRule type="expression" dxfId="128" priority="114" stopIfTrue="1">
      <formula>$D174="X"</formula>
    </cfRule>
  </conditionalFormatting>
  <conditionalFormatting sqref="E174:E182">
    <cfRule type="expression" dxfId="127" priority="115" stopIfTrue="1">
      <formula>AND($E174&gt;0,OR($E174&lt;$F173,ISBLANK(F173)))</formula>
    </cfRule>
  </conditionalFormatting>
  <conditionalFormatting sqref="E185:E193">
    <cfRule type="expression" dxfId="126" priority="112" stopIfTrue="1">
      <formula>$D185="X"</formula>
    </cfRule>
  </conditionalFormatting>
  <conditionalFormatting sqref="E185:E193">
    <cfRule type="expression" dxfId="125" priority="113" stopIfTrue="1">
      <formula>AND($E185&gt;0,OR($E185&lt;$F184,ISBLANK(F184)))</formula>
    </cfRule>
  </conditionalFormatting>
  <conditionalFormatting sqref="E196:E204">
    <cfRule type="expression" dxfId="124" priority="110" stopIfTrue="1">
      <formula>$D196="X"</formula>
    </cfRule>
  </conditionalFormatting>
  <conditionalFormatting sqref="E196:E204">
    <cfRule type="expression" dxfId="123" priority="111" stopIfTrue="1">
      <formula>AND($E196&gt;0,OR($E196&lt;$F195,ISBLANK(F195)))</formula>
    </cfRule>
  </conditionalFormatting>
  <conditionalFormatting sqref="E207:E215">
    <cfRule type="expression" dxfId="122" priority="108" stopIfTrue="1">
      <formula>$D207="X"</formula>
    </cfRule>
  </conditionalFormatting>
  <conditionalFormatting sqref="E207:E215">
    <cfRule type="expression" dxfId="121" priority="109" stopIfTrue="1">
      <formula>AND($E207&gt;0,OR($E207&lt;$F206,ISBLANK(F206)))</formula>
    </cfRule>
  </conditionalFormatting>
  <conditionalFormatting sqref="E218:E226">
    <cfRule type="expression" dxfId="120" priority="106" stopIfTrue="1">
      <formula>$D218="X"</formula>
    </cfRule>
  </conditionalFormatting>
  <conditionalFormatting sqref="E218:E226">
    <cfRule type="expression" dxfId="119" priority="107" stopIfTrue="1">
      <formula>AND($E218&gt;0,OR($E218&lt;$F217,ISBLANK(F217)))</formula>
    </cfRule>
  </conditionalFormatting>
  <conditionalFormatting sqref="E229:E237">
    <cfRule type="expression" dxfId="118" priority="104" stopIfTrue="1">
      <formula>$D229="X"</formula>
    </cfRule>
  </conditionalFormatting>
  <conditionalFormatting sqref="E229:E237">
    <cfRule type="expression" dxfId="117" priority="105" stopIfTrue="1">
      <formula>AND($E229&gt;0,OR($E229&lt;$F228,ISBLANK(F228)))</formula>
    </cfRule>
  </conditionalFormatting>
  <conditionalFormatting sqref="E240:E248">
    <cfRule type="expression" dxfId="116" priority="102" stopIfTrue="1">
      <formula>$D240="X"</formula>
    </cfRule>
  </conditionalFormatting>
  <conditionalFormatting sqref="E240:E248">
    <cfRule type="expression" dxfId="115" priority="103" stopIfTrue="1">
      <formula>AND($E240&gt;0,OR($E240&lt;$F239,ISBLANK(F239)))</formula>
    </cfRule>
  </conditionalFormatting>
  <conditionalFormatting sqref="E251:E259">
    <cfRule type="expression" dxfId="114" priority="100" stopIfTrue="1">
      <formula>$D251="X"</formula>
    </cfRule>
  </conditionalFormatting>
  <conditionalFormatting sqref="E251:E259">
    <cfRule type="expression" dxfId="113" priority="101" stopIfTrue="1">
      <formula>AND($E251&gt;0,OR($E251&lt;$F250,ISBLANK(F250)))</formula>
    </cfRule>
  </conditionalFormatting>
  <conditionalFormatting sqref="E262:E270">
    <cfRule type="expression" dxfId="112" priority="98" stopIfTrue="1">
      <formula>$D262="X"</formula>
    </cfRule>
  </conditionalFormatting>
  <conditionalFormatting sqref="E262:E270">
    <cfRule type="expression" dxfId="111" priority="99" stopIfTrue="1">
      <formula>AND($E262&gt;0,OR($E262&lt;$F261,ISBLANK(F261)))</formula>
    </cfRule>
  </conditionalFormatting>
  <conditionalFormatting sqref="E273:E281">
    <cfRule type="expression" dxfId="110" priority="96" stopIfTrue="1">
      <formula>$D273="X"</formula>
    </cfRule>
  </conditionalFormatting>
  <conditionalFormatting sqref="E273:E281">
    <cfRule type="expression" dxfId="109" priority="97" stopIfTrue="1">
      <formula>AND($E273&gt;0,OR($E273&lt;$F272,ISBLANK(F272)))</formula>
    </cfRule>
  </conditionalFormatting>
  <conditionalFormatting sqref="E284:E292">
    <cfRule type="expression" dxfId="108" priority="94" stopIfTrue="1">
      <formula>$D284="X"</formula>
    </cfRule>
  </conditionalFormatting>
  <conditionalFormatting sqref="E284:E292">
    <cfRule type="expression" dxfId="107" priority="95" stopIfTrue="1">
      <formula>AND($E284&gt;0,OR($E284&lt;$F283,ISBLANK(F283)))</formula>
    </cfRule>
  </conditionalFormatting>
  <conditionalFormatting sqref="E295:E303">
    <cfRule type="expression" dxfId="106" priority="92" stopIfTrue="1">
      <formula>$D295="X"</formula>
    </cfRule>
  </conditionalFormatting>
  <conditionalFormatting sqref="E295:E303">
    <cfRule type="expression" dxfId="105" priority="93" stopIfTrue="1">
      <formula>AND($E295&gt;0,OR($E295&lt;$F294,ISBLANK(F294)))</formula>
    </cfRule>
  </conditionalFormatting>
  <conditionalFormatting sqref="E306:E314">
    <cfRule type="expression" dxfId="104" priority="90" stopIfTrue="1">
      <formula>$D306="X"</formula>
    </cfRule>
  </conditionalFormatting>
  <conditionalFormatting sqref="E306:E314">
    <cfRule type="expression" dxfId="103" priority="91" stopIfTrue="1">
      <formula>AND($E306&gt;0,OR($E306&lt;$F305,ISBLANK(F305)))</formula>
    </cfRule>
  </conditionalFormatting>
  <conditionalFormatting sqref="E317:E325">
    <cfRule type="expression" dxfId="102" priority="88" stopIfTrue="1">
      <formula>$D317="X"</formula>
    </cfRule>
  </conditionalFormatting>
  <conditionalFormatting sqref="E317:E325">
    <cfRule type="expression" dxfId="101" priority="89" stopIfTrue="1">
      <formula>AND($E317&gt;0,OR($E317&lt;$F316,ISBLANK(F316)))</formula>
    </cfRule>
  </conditionalFormatting>
  <conditionalFormatting sqref="E328:E336">
    <cfRule type="expression" dxfId="100" priority="86" stopIfTrue="1">
      <formula>$D328="X"</formula>
    </cfRule>
  </conditionalFormatting>
  <conditionalFormatting sqref="E328:E336">
    <cfRule type="expression" dxfId="99" priority="87" stopIfTrue="1">
      <formula>AND($E328&gt;0,OR($E328&lt;$F327,ISBLANK(F327)))</formula>
    </cfRule>
  </conditionalFormatting>
  <conditionalFormatting sqref="E339:E347">
    <cfRule type="expression" dxfId="98" priority="84" stopIfTrue="1">
      <formula>$D339="X"</formula>
    </cfRule>
  </conditionalFormatting>
  <conditionalFormatting sqref="E339:E347">
    <cfRule type="expression" dxfId="97" priority="85" stopIfTrue="1">
      <formula>AND($E339&gt;0,OR($E339&lt;$F338,ISBLANK(F338)))</formula>
    </cfRule>
  </conditionalFormatting>
  <conditionalFormatting sqref="G8:G15">
    <cfRule type="expression" dxfId="96" priority="69" stopIfTrue="1">
      <formula>$D8="X"</formula>
    </cfRule>
  </conditionalFormatting>
  <conditionalFormatting sqref="E10:E15">
    <cfRule type="expression" dxfId="95" priority="68" stopIfTrue="1">
      <formula>$D10="X"</formula>
    </cfRule>
  </conditionalFormatting>
  <conditionalFormatting sqref="F8:F15">
    <cfRule type="expression" dxfId="94" priority="67" stopIfTrue="1">
      <formula>$D8="X"</formula>
    </cfRule>
    <cfRule type="expression" dxfId="93" priority="70" stopIfTrue="1">
      <formula>AND(NOT(ISBLANK(E8)),ISBLANK(F8))</formula>
    </cfRule>
    <cfRule type="expression" dxfId="92" priority="71" stopIfTrue="1">
      <formula>AND($F8&gt;0,OR($F8&lt;=$E8,$F8&gt;1,ROUND(F8-E8,6)&lt;ROUND(Mindest,6)))</formula>
    </cfRule>
  </conditionalFormatting>
  <conditionalFormatting sqref="E9:E15">
    <cfRule type="expression" dxfId="91" priority="65" stopIfTrue="1">
      <formula>$D9="X"</formula>
    </cfRule>
  </conditionalFormatting>
  <conditionalFormatting sqref="E9:E15">
    <cfRule type="expression" dxfId="90" priority="66" stopIfTrue="1">
      <formula>AND($E9&gt;0,OR($E9&lt;$F8,ISBLANK(F8)))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89" priority="63">
      <formula>OR($N$5="x",$N$5="X")</formula>
    </cfRule>
    <cfRule type="expression" dxfId="88" priority="64">
      <formula>OR($N$5="x",$N$5="X")</formula>
    </cfRule>
  </conditionalFormatting>
  <conditionalFormatting sqref="O348">
    <cfRule type="expression" dxfId="87" priority="1" stopIfTrue="1">
      <formula>$D348="X"</formula>
    </cfRule>
  </conditionalFormatting>
  <conditionalFormatting sqref="P29">
    <cfRule type="expression" dxfId="86" priority="61" stopIfTrue="1">
      <formula>$D29="X"</formula>
    </cfRule>
  </conditionalFormatting>
  <conditionalFormatting sqref="P40">
    <cfRule type="expression" dxfId="85" priority="60" stopIfTrue="1">
      <formula>$D40="X"</formula>
    </cfRule>
  </conditionalFormatting>
  <conditionalFormatting sqref="P51">
    <cfRule type="expression" dxfId="84" priority="59" stopIfTrue="1">
      <formula>$D51="X"</formula>
    </cfRule>
  </conditionalFormatting>
  <conditionalFormatting sqref="P62">
    <cfRule type="expression" dxfId="83" priority="58" stopIfTrue="1">
      <formula>$D62="X"</formula>
    </cfRule>
  </conditionalFormatting>
  <conditionalFormatting sqref="P73">
    <cfRule type="expression" dxfId="82" priority="57" stopIfTrue="1">
      <formula>$D73="X"</formula>
    </cfRule>
  </conditionalFormatting>
  <conditionalFormatting sqref="P84">
    <cfRule type="expression" dxfId="81" priority="56" stopIfTrue="1">
      <formula>$D84="X"</formula>
    </cfRule>
  </conditionalFormatting>
  <conditionalFormatting sqref="P95">
    <cfRule type="expression" dxfId="80" priority="55" stopIfTrue="1">
      <formula>$D95="X"</formula>
    </cfRule>
  </conditionalFormatting>
  <conditionalFormatting sqref="P106">
    <cfRule type="expression" dxfId="79" priority="54" stopIfTrue="1">
      <formula>$D106="X"</formula>
    </cfRule>
  </conditionalFormatting>
  <conditionalFormatting sqref="P117">
    <cfRule type="expression" dxfId="78" priority="53" stopIfTrue="1">
      <formula>$D117="X"</formula>
    </cfRule>
  </conditionalFormatting>
  <conditionalFormatting sqref="P128">
    <cfRule type="expression" dxfId="77" priority="52" stopIfTrue="1">
      <formula>$D128="X"</formula>
    </cfRule>
  </conditionalFormatting>
  <conditionalFormatting sqref="P139">
    <cfRule type="expression" dxfId="76" priority="51" stopIfTrue="1">
      <formula>$D139="X"</formula>
    </cfRule>
  </conditionalFormatting>
  <conditionalFormatting sqref="P150">
    <cfRule type="expression" dxfId="75" priority="50" stopIfTrue="1">
      <formula>$D150="X"</formula>
    </cfRule>
  </conditionalFormatting>
  <conditionalFormatting sqref="P161">
    <cfRule type="expression" dxfId="74" priority="49" stopIfTrue="1">
      <formula>$D161="X"</formula>
    </cfRule>
  </conditionalFormatting>
  <conditionalFormatting sqref="P172">
    <cfRule type="expression" dxfId="73" priority="48" stopIfTrue="1">
      <formula>$D172="X"</formula>
    </cfRule>
  </conditionalFormatting>
  <conditionalFormatting sqref="P183">
    <cfRule type="expression" dxfId="72" priority="47" stopIfTrue="1">
      <formula>$D183="X"</formula>
    </cfRule>
  </conditionalFormatting>
  <conditionalFormatting sqref="P194">
    <cfRule type="expression" dxfId="71" priority="46" stopIfTrue="1">
      <formula>$D194="X"</formula>
    </cfRule>
  </conditionalFormatting>
  <conditionalFormatting sqref="P205">
    <cfRule type="expression" dxfId="70" priority="45" stopIfTrue="1">
      <formula>$D205="X"</formula>
    </cfRule>
  </conditionalFormatting>
  <conditionalFormatting sqref="P216">
    <cfRule type="expression" dxfId="69" priority="44" stopIfTrue="1">
      <formula>$D216="X"</formula>
    </cfRule>
  </conditionalFormatting>
  <conditionalFormatting sqref="P227">
    <cfRule type="expression" dxfId="68" priority="43" stopIfTrue="1">
      <formula>$D227="X"</formula>
    </cfRule>
  </conditionalFormatting>
  <conditionalFormatting sqref="P238">
    <cfRule type="expression" dxfId="67" priority="42" stopIfTrue="1">
      <formula>$D238="X"</formula>
    </cfRule>
  </conditionalFormatting>
  <conditionalFormatting sqref="P249">
    <cfRule type="expression" dxfId="66" priority="41" stopIfTrue="1">
      <formula>$D249="X"</formula>
    </cfRule>
  </conditionalFormatting>
  <conditionalFormatting sqref="P260">
    <cfRule type="expression" dxfId="65" priority="40" stopIfTrue="1">
      <formula>$D260="X"</formula>
    </cfRule>
  </conditionalFormatting>
  <conditionalFormatting sqref="P271">
    <cfRule type="expression" dxfId="64" priority="39" stopIfTrue="1">
      <formula>$D271="X"</formula>
    </cfRule>
  </conditionalFormatting>
  <conditionalFormatting sqref="P282">
    <cfRule type="expression" dxfId="63" priority="38" stopIfTrue="1">
      <formula>$D282="X"</formula>
    </cfRule>
  </conditionalFormatting>
  <conditionalFormatting sqref="P293">
    <cfRule type="expression" dxfId="62" priority="37" stopIfTrue="1">
      <formula>$D293="X"</formula>
    </cfRule>
  </conditionalFormatting>
  <conditionalFormatting sqref="P304">
    <cfRule type="expression" dxfId="61" priority="36" stopIfTrue="1">
      <formula>$D304="X"</formula>
    </cfRule>
  </conditionalFormatting>
  <conditionalFormatting sqref="P315">
    <cfRule type="expression" dxfId="60" priority="35" stopIfTrue="1">
      <formula>$D315="X"</formula>
    </cfRule>
  </conditionalFormatting>
  <conditionalFormatting sqref="P326">
    <cfRule type="expression" dxfId="59" priority="34" stopIfTrue="1">
      <formula>$D326="X"</formula>
    </cfRule>
  </conditionalFormatting>
  <conditionalFormatting sqref="P337">
    <cfRule type="expression" dxfId="58" priority="33" stopIfTrue="1">
      <formula>$D337="X"</formula>
    </cfRule>
  </conditionalFormatting>
  <conditionalFormatting sqref="P348">
    <cfRule type="expression" dxfId="57" priority="32" stopIfTrue="1">
      <formula>$D348="X"</formula>
    </cfRule>
  </conditionalFormatting>
  <conditionalFormatting sqref="O18">
    <cfRule type="expression" dxfId="56" priority="31" stopIfTrue="1">
      <formula>$D18="X"</formula>
    </cfRule>
  </conditionalFormatting>
  <conditionalFormatting sqref="O29">
    <cfRule type="expression" dxfId="55" priority="30" stopIfTrue="1">
      <formula>$D29="X"</formula>
    </cfRule>
  </conditionalFormatting>
  <conditionalFormatting sqref="O40">
    <cfRule type="expression" dxfId="54" priority="29" stopIfTrue="1">
      <formula>$D40="X"</formula>
    </cfRule>
  </conditionalFormatting>
  <conditionalFormatting sqref="O51">
    <cfRule type="expression" dxfId="53" priority="28" stopIfTrue="1">
      <formula>$D51="X"</formula>
    </cfRule>
  </conditionalFormatting>
  <conditionalFormatting sqref="O62">
    <cfRule type="expression" dxfId="52" priority="27" stopIfTrue="1">
      <formula>$D62="X"</formula>
    </cfRule>
  </conditionalFormatting>
  <conditionalFormatting sqref="O73">
    <cfRule type="expression" dxfId="51" priority="26" stopIfTrue="1">
      <formula>$D73="X"</formula>
    </cfRule>
  </conditionalFormatting>
  <conditionalFormatting sqref="O84">
    <cfRule type="expression" dxfId="50" priority="25" stopIfTrue="1">
      <formula>$D84="X"</formula>
    </cfRule>
  </conditionalFormatting>
  <conditionalFormatting sqref="O95">
    <cfRule type="expression" dxfId="49" priority="24" stopIfTrue="1">
      <formula>$D95="X"</formula>
    </cfRule>
  </conditionalFormatting>
  <conditionalFormatting sqref="O106">
    <cfRule type="expression" dxfId="48" priority="23" stopIfTrue="1">
      <formula>$D106="X"</formula>
    </cfRule>
  </conditionalFormatting>
  <conditionalFormatting sqref="O117">
    <cfRule type="expression" dxfId="47" priority="22" stopIfTrue="1">
      <formula>$D117="X"</formula>
    </cfRule>
  </conditionalFormatting>
  <conditionalFormatting sqref="O128">
    <cfRule type="expression" dxfId="46" priority="21" stopIfTrue="1">
      <formula>$D128="X"</formula>
    </cfRule>
  </conditionalFormatting>
  <conditionalFormatting sqref="O139">
    <cfRule type="expression" dxfId="45" priority="20" stopIfTrue="1">
      <formula>$D139="X"</formula>
    </cfRule>
  </conditionalFormatting>
  <conditionalFormatting sqref="O150">
    <cfRule type="expression" dxfId="44" priority="19" stopIfTrue="1">
      <formula>$D150="X"</formula>
    </cfRule>
  </conditionalFormatting>
  <conditionalFormatting sqref="O161">
    <cfRule type="expression" dxfId="43" priority="18" stopIfTrue="1">
      <formula>$D161="X"</formula>
    </cfRule>
  </conditionalFormatting>
  <conditionalFormatting sqref="O172">
    <cfRule type="expression" dxfId="42" priority="17" stopIfTrue="1">
      <formula>$D172="X"</formula>
    </cfRule>
  </conditionalFormatting>
  <conditionalFormatting sqref="O183">
    <cfRule type="expression" dxfId="41" priority="16" stopIfTrue="1">
      <formula>$D183="X"</formula>
    </cfRule>
  </conditionalFormatting>
  <conditionalFormatting sqref="O194">
    <cfRule type="expression" dxfId="40" priority="15" stopIfTrue="1">
      <formula>$D194="X"</formula>
    </cfRule>
  </conditionalFormatting>
  <conditionalFormatting sqref="O205">
    <cfRule type="expression" dxfId="39" priority="14" stopIfTrue="1">
      <formula>$D205="X"</formula>
    </cfRule>
  </conditionalFormatting>
  <conditionalFormatting sqref="O216">
    <cfRule type="expression" dxfId="38" priority="13" stopIfTrue="1">
      <formula>$D216="X"</formula>
    </cfRule>
  </conditionalFormatting>
  <conditionalFormatting sqref="O227">
    <cfRule type="expression" dxfId="37" priority="12" stopIfTrue="1">
      <formula>$D227="X"</formula>
    </cfRule>
  </conditionalFormatting>
  <conditionalFormatting sqref="O238">
    <cfRule type="expression" dxfId="36" priority="11" stopIfTrue="1">
      <formula>$D238="X"</formula>
    </cfRule>
  </conditionalFormatting>
  <conditionalFormatting sqref="O249">
    <cfRule type="expression" dxfId="35" priority="10" stopIfTrue="1">
      <formula>$D249="X"</formula>
    </cfRule>
  </conditionalFormatting>
  <conditionalFormatting sqref="O260">
    <cfRule type="expression" dxfId="34" priority="9" stopIfTrue="1">
      <formula>$D260="X"</formula>
    </cfRule>
  </conditionalFormatting>
  <conditionalFormatting sqref="O271">
    <cfRule type="expression" dxfId="33" priority="8" stopIfTrue="1">
      <formula>$D271="X"</formula>
    </cfRule>
  </conditionalFormatting>
  <conditionalFormatting sqref="O282">
    <cfRule type="expression" dxfId="32" priority="7" stopIfTrue="1">
      <formula>$D282="X"</formula>
    </cfRule>
  </conditionalFormatting>
  <conditionalFormatting sqref="O293">
    <cfRule type="expression" dxfId="31" priority="6" stopIfTrue="1">
      <formula>$D293="X"</formula>
    </cfRule>
  </conditionalFormatting>
  <conditionalFormatting sqref="O304">
    <cfRule type="expression" dxfId="30" priority="5" stopIfTrue="1">
      <formula>$D304="X"</formula>
    </cfRule>
  </conditionalFormatting>
  <conditionalFormatting sqref="O315">
    <cfRule type="expression" dxfId="29" priority="4" stopIfTrue="1">
      <formula>$D315="X"</formula>
    </cfRule>
  </conditionalFormatting>
  <conditionalFormatting sqref="O326">
    <cfRule type="expression" dxfId="28" priority="3" stopIfTrue="1">
      <formula>$D326="X"</formula>
    </cfRule>
  </conditionalFormatting>
  <conditionalFormatting sqref="O337">
    <cfRule type="expression" dxfId="27" priority="2" stopIfTrue="1">
      <formula>$D337="X"</formula>
    </cfRule>
  </conditionalFormatting>
  <dataValidations count="2">
    <dataValidation type="list" showInputMessage="1" showErrorMessage="1" error="Bitte nur aus der Liste auswählen!" prompt="In der Auswahlliste rauf- und runterrollen, gewünschten Text anklicken" sqref="G338 G19 G30 G41 G52 G63 G74 G85 G96 G107 G118 G129 G140 G151 G162 G173 G184 G195 G206 G217 G228 G239 G250 G261 G272 G283 G294 G305 G316 G327 G8" xr:uid="{626D635B-4259-43F1-A526-BCD665A65780}">
      <formula1>Arbeitsbereiche</formula1>
    </dataValidation>
    <dataValidation type="list" showInputMessage="1" showErrorMessage="1" error="Bitte nur aus der Liste auswählen!" sqref="G339:G347 G20:G28 G31:G39 G42:G50 G53:G61 G64:G72 G75:G83 G86:G94 G97:G105 G108:G116 G119:G127 G130:G138 G141:G149 G152:G160 G163:G171 G174:G182 G185:G193 G196:G204 G207:G215 G218:G226 G229:G237 G240:G248 G251:G259 G262:G270 G273:G281 G284:G292 G295:G303 G306:G314 G317:G325 G328:G336 G9:G17" xr:uid="{AEDBFE15-C0C0-4BD0-834E-BFF490EA433C}">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02" id="{65EF256D-4D80-47E6-A5D6-6E3523447FBC}">
            <xm:f>ABS($K$350)&gt;(DATEN!$C$5-DATEN!$C$6)*2</xm:f>
            <x14:dxf>
              <fill>
                <patternFill>
                  <bgColor rgb="FFFF0000"/>
                </patternFill>
              </fill>
            </x14:dxf>
          </x14:cfRule>
          <x14:cfRule type="expression" priority="403" id="{70F0B659-7AB0-4726-B807-AFA9FA975E5F}">
            <xm:f>ABS($K$350)&gt;(DATEN!$C$5-DATEN!$C$6)</xm:f>
            <x14:dxf>
              <fill>
                <patternFill>
                  <bgColor rgb="FFFFFF00"/>
                </patternFill>
              </fill>
            </x14:dxf>
          </x14:cfRule>
          <xm:sqref>K350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B92C3-A3B2-40CE-AE81-C99D16E2D8E3}">
  <sheetPr codeName="Tabelle15"/>
  <dimension ref="A1:Z366"/>
  <sheetViews>
    <sheetView topLeftCell="F1" zoomScale="90" zoomScaleNormal="90" workbookViewId="0">
      <selection activeCell="A7" sqref="A7"/>
    </sheetView>
  </sheetViews>
  <sheetFormatPr baseColWidth="10" defaultRowHeight="15" x14ac:dyDescent="0.25"/>
  <cols>
    <col min="1" max="1" width="13.85546875" bestFit="1" customWidth="1"/>
    <col min="2" max="2" width="6.85546875" bestFit="1" customWidth="1"/>
    <col min="3" max="3" width="7.42578125" bestFit="1" customWidth="1"/>
    <col min="19" max="19" width="11.140625" customWidth="1"/>
    <col min="20" max="21" width="11.42578125" hidden="1" customWidth="1"/>
    <col min="22" max="22" width="17.28515625" hidden="1" customWidth="1"/>
    <col min="23" max="23" width="13.85546875" style="198" hidden="1" customWidth="1"/>
    <col min="24" max="25" width="11.42578125" hidden="1" customWidth="1"/>
    <col min="26" max="26" width="11.140625" hidden="1" customWidth="1"/>
  </cols>
  <sheetData>
    <row r="1" spans="1:25" x14ac:dyDescent="0.25">
      <c r="A1" s="193" t="s">
        <v>171</v>
      </c>
      <c r="T1" t="s">
        <v>178</v>
      </c>
      <c r="U1" t="s">
        <v>170</v>
      </c>
      <c r="V1" t="s">
        <v>180</v>
      </c>
      <c r="W1" s="198" t="s">
        <v>172</v>
      </c>
      <c r="X1" t="s">
        <v>29</v>
      </c>
      <c r="Y1" t="s">
        <v>169</v>
      </c>
    </row>
    <row r="2" spans="1:25" x14ac:dyDescent="0.25">
      <c r="T2" t="s">
        <v>151</v>
      </c>
      <c r="U2">
        <v>18</v>
      </c>
      <c r="V2" cm="1">
        <f t="array" aca="1" ref="V2" ca="1">INDIRECT(T2&amp;"!H"&amp;'Auswertung-Wochen'!U2)</f>
        <v>0</v>
      </c>
      <c r="W2" s="198" cm="1">
        <f t="array" aca="1" ref="W2" ca="1">V2-INDIRECT(T2&amp;"!K"&amp;'Auswertung-Wochen'!U2)</f>
        <v>0.32916666666666666</v>
      </c>
      <c r="X2" s="197" cm="1">
        <f t="array" aca="1" ref="X2" ca="1">INDIRECT(T2&amp;"!B"&amp;'Auswertung-Wochen'!U2)</f>
        <v>44469</v>
      </c>
      <c r="Y2" s="197" t="str">
        <f t="shared" ref="Y2:Y65" ca="1" si="0">YEAR(X2)&amp;"-"&amp;TEXT(_xlfn.ISOWEEKNUM(X2),"00")</f>
        <v>2025-40</v>
      </c>
    </row>
    <row r="3" spans="1:25" x14ac:dyDescent="0.25">
      <c r="A3" s="185" t="s">
        <v>169</v>
      </c>
      <c r="B3" t="s">
        <v>173</v>
      </c>
      <c r="C3" t="s">
        <v>174</v>
      </c>
      <c r="T3" t="s">
        <v>151</v>
      </c>
      <c r="U3">
        <v>29</v>
      </c>
      <c r="V3" cm="1">
        <f t="array" aca="1" ref="V3" ca="1">INDIRECT(T3&amp;"!H"&amp;'Auswertung-Wochen'!U3)</f>
        <v>0</v>
      </c>
      <c r="W3" s="198" cm="1">
        <f t="array" aca="1" ref="W3" ca="1">V3-INDIRECT(T3&amp;"!K"&amp;'Auswertung-Wochen'!U3)</f>
        <v>0.32916666666666666</v>
      </c>
      <c r="X3" s="197" cm="1">
        <f t="array" aca="1" ref="X3" ca="1">INDIRECT(T3&amp;"!B"&amp;'Auswertung-Wochen'!U3)</f>
        <v>44470</v>
      </c>
      <c r="Y3" s="197" t="str">
        <f t="shared" ca="1" si="0"/>
        <v>2025-40</v>
      </c>
    </row>
    <row r="4" spans="1:25" x14ac:dyDescent="0.25">
      <c r="A4" s="186" t="s">
        <v>181</v>
      </c>
      <c r="B4" s="198">
        <v>0</v>
      </c>
      <c r="C4" s="198">
        <v>0.98750000000000004</v>
      </c>
      <c r="T4" t="s">
        <v>151</v>
      </c>
      <c r="U4">
        <v>40</v>
      </c>
      <c r="V4" cm="1">
        <f t="array" aca="1" ref="V4" ca="1">INDIRECT(T4&amp;"!H"&amp;'Auswertung-Wochen'!U4)</f>
        <v>0</v>
      </c>
      <c r="W4" s="198" cm="1">
        <f t="array" aca="1" ref="W4" ca="1">V4-INDIRECT(T4&amp;"!K"&amp;'Auswertung-Wochen'!U4)</f>
        <v>0</v>
      </c>
      <c r="X4" s="197" cm="1">
        <f t="array" aca="1" ref="X4" ca="1">INDIRECT(T4&amp;"!B"&amp;'Auswertung-Wochen'!U4)</f>
        <v>44471</v>
      </c>
      <c r="Y4" s="197" t="str">
        <f t="shared" ca="1" si="0"/>
        <v>2025-40</v>
      </c>
    </row>
    <row r="5" spans="1:25" x14ac:dyDescent="0.25">
      <c r="A5" s="186" t="s">
        <v>182</v>
      </c>
      <c r="B5" s="198">
        <v>0</v>
      </c>
      <c r="C5" s="198">
        <v>1.6458333333333333</v>
      </c>
      <c r="T5" t="s">
        <v>151</v>
      </c>
      <c r="U5">
        <v>51</v>
      </c>
      <c r="V5" cm="1">
        <f t="array" aca="1" ref="V5" ca="1">INDIRECT(T5&amp;"!H"&amp;'Auswertung-Wochen'!U5)</f>
        <v>0</v>
      </c>
      <c r="W5" s="198" cm="1">
        <f t="array" aca="1" ref="W5" ca="1">V5-INDIRECT(T5&amp;"!K"&amp;'Auswertung-Wochen'!U5)</f>
        <v>0</v>
      </c>
      <c r="X5" s="197" cm="1">
        <f t="array" aca="1" ref="X5" ca="1">INDIRECT(T5&amp;"!B"&amp;'Auswertung-Wochen'!U5)</f>
        <v>44472</v>
      </c>
      <c r="Y5" s="197" t="str">
        <f t="shared" ca="1" si="0"/>
        <v>2025-40</v>
      </c>
    </row>
    <row r="6" spans="1:25" x14ac:dyDescent="0.25">
      <c r="A6" s="186" t="s">
        <v>183</v>
      </c>
      <c r="B6" s="198">
        <v>0</v>
      </c>
      <c r="C6" s="198">
        <v>1.6458333333333333</v>
      </c>
      <c r="T6" t="s">
        <v>151</v>
      </c>
      <c r="U6">
        <v>62</v>
      </c>
      <c r="V6" cm="1">
        <f t="array" aca="1" ref="V6" ca="1">INDIRECT(T6&amp;"!H"&amp;'Auswertung-Wochen'!U6)</f>
        <v>0</v>
      </c>
      <c r="W6" s="198" cm="1">
        <f t="array" aca="1" ref="W6" ca="1">V6-INDIRECT(T6&amp;"!K"&amp;'Auswertung-Wochen'!U6)</f>
        <v>0</v>
      </c>
      <c r="X6" s="197" cm="1">
        <f t="array" aca="1" ref="X6" ca="1">INDIRECT(T6&amp;"!B"&amp;'Auswertung-Wochen'!U6)</f>
        <v>44473</v>
      </c>
      <c r="Y6" s="197" t="str">
        <f t="shared" ca="1" si="0"/>
        <v>2025-40</v>
      </c>
    </row>
    <row r="7" spans="1:25" x14ac:dyDescent="0.25">
      <c r="A7" s="186" t="s">
        <v>184</v>
      </c>
      <c r="B7" s="198">
        <v>0</v>
      </c>
      <c r="C7" s="198">
        <v>1.6458333333333333</v>
      </c>
      <c r="T7" t="s">
        <v>151</v>
      </c>
      <c r="U7">
        <v>73</v>
      </c>
      <c r="V7" cm="1">
        <f t="array" aca="1" ref="V7" ca="1">INDIRECT(T7&amp;"!H"&amp;'Auswertung-Wochen'!U7)</f>
        <v>0</v>
      </c>
      <c r="W7" s="198" cm="1">
        <f t="array" aca="1" ref="W7" ca="1">V7-INDIRECT(T7&amp;"!K"&amp;'Auswertung-Wochen'!U7)</f>
        <v>0.329166666666667</v>
      </c>
      <c r="X7" s="197" cm="1">
        <f t="array" aca="1" ref="X7" ca="1">INDIRECT(T7&amp;"!B"&amp;'Auswertung-Wochen'!U7)</f>
        <v>44474</v>
      </c>
      <c r="Y7" s="197" t="str">
        <f t="shared" ca="1" si="0"/>
        <v>2025-41</v>
      </c>
    </row>
    <row r="8" spans="1:25" x14ac:dyDescent="0.25">
      <c r="A8" s="186" t="s">
        <v>185</v>
      </c>
      <c r="B8" s="198">
        <v>0</v>
      </c>
      <c r="C8" s="198">
        <v>1.3166666666666667</v>
      </c>
      <c r="T8" t="s">
        <v>151</v>
      </c>
      <c r="U8">
        <v>84</v>
      </c>
      <c r="V8" cm="1">
        <f t="array" aca="1" ref="V8" ca="1">INDIRECT(T8&amp;"!H"&amp;'Auswertung-Wochen'!U8)</f>
        <v>0</v>
      </c>
      <c r="W8" s="198" cm="1">
        <f t="array" aca="1" ref="W8" ca="1">V8-INDIRECT(T8&amp;"!K"&amp;'Auswertung-Wochen'!U8)</f>
        <v>0.32916666666666666</v>
      </c>
      <c r="X8" s="197" cm="1">
        <f t="array" aca="1" ref="X8" ca="1">INDIRECT(T8&amp;"!B"&amp;'Auswertung-Wochen'!U8)</f>
        <v>44475</v>
      </c>
      <c r="Y8" s="197" t="str">
        <f t="shared" ca="1" si="0"/>
        <v>2025-41</v>
      </c>
    </row>
    <row r="9" spans="1:25" x14ac:dyDescent="0.25">
      <c r="A9" s="186" t="s">
        <v>186</v>
      </c>
      <c r="B9" s="198">
        <v>0</v>
      </c>
      <c r="C9" s="198">
        <v>1.6458333333333333</v>
      </c>
      <c r="T9" t="s">
        <v>151</v>
      </c>
      <c r="U9">
        <v>95</v>
      </c>
      <c r="V9" cm="1">
        <f t="array" aca="1" ref="V9" ca="1">INDIRECT(T9&amp;"!H"&amp;'Auswertung-Wochen'!U9)</f>
        <v>0</v>
      </c>
      <c r="W9" s="198" cm="1">
        <f t="array" aca="1" ref="W9" ca="1">V9-INDIRECT(T9&amp;"!K"&amp;'Auswertung-Wochen'!U9)</f>
        <v>0.32916666666666666</v>
      </c>
      <c r="X9" s="197" cm="1">
        <f t="array" aca="1" ref="X9" ca="1">INDIRECT(T9&amp;"!B"&amp;'Auswertung-Wochen'!U9)</f>
        <v>44476</v>
      </c>
      <c r="Y9" s="197" t="str">
        <f t="shared" ca="1" si="0"/>
        <v>2025-41</v>
      </c>
    </row>
    <row r="10" spans="1:25" x14ac:dyDescent="0.25">
      <c r="A10" s="186" t="s">
        <v>187</v>
      </c>
      <c r="B10" s="198">
        <v>0</v>
      </c>
      <c r="C10" s="198">
        <v>1.6458333333333333</v>
      </c>
      <c r="T10" t="s">
        <v>151</v>
      </c>
      <c r="U10">
        <v>106</v>
      </c>
      <c r="V10" cm="1">
        <f t="array" aca="1" ref="V10" ca="1">INDIRECT(T10&amp;"!H"&amp;'Auswertung-Wochen'!U10)</f>
        <v>0</v>
      </c>
      <c r="W10" s="198" cm="1">
        <f t="array" aca="1" ref="W10" ca="1">V10-INDIRECT(T10&amp;"!K"&amp;'Auswertung-Wochen'!U10)</f>
        <v>0.32916666666666666</v>
      </c>
      <c r="X10" s="197" cm="1">
        <f t="array" aca="1" ref="X10" ca="1">INDIRECT(T10&amp;"!B"&amp;'Auswertung-Wochen'!U10)</f>
        <v>44477</v>
      </c>
      <c r="Y10" s="197" t="str">
        <f t="shared" ca="1" si="0"/>
        <v>2025-41</v>
      </c>
    </row>
    <row r="11" spans="1:25" x14ac:dyDescent="0.25">
      <c r="A11" s="186" t="s">
        <v>188</v>
      </c>
      <c r="B11" s="198">
        <v>0</v>
      </c>
      <c r="C11" s="198">
        <v>1.6458333333333333</v>
      </c>
      <c r="T11" t="s">
        <v>151</v>
      </c>
      <c r="U11">
        <v>117</v>
      </c>
      <c r="V11" cm="1">
        <f t="array" aca="1" ref="V11" ca="1">INDIRECT(T11&amp;"!H"&amp;'Auswertung-Wochen'!U11)</f>
        <v>0</v>
      </c>
      <c r="W11" s="198" cm="1">
        <f t="array" aca="1" ref="W11" ca="1">V11-INDIRECT(T11&amp;"!K"&amp;'Auswertung-Wochen'!U11)</f>
        <v>0.32916666666666666</v>
      </c>
      <c r="X11" s="197" cm="1">
        <f t="array" aca="1" ref="X11" ca="1">INDIRECT(T11&amp;"!B"&amp;'Auswertung-Wochen'!U11)</f>
        <v>44478</v>
      </c>
      <c r="Y11" s="197" t="str">
        <f t="shared" ca="1" si="0"/>
        <v>2025-41</v>
      </c>
    </row>
    <row r="12" spans="1:25" x14ac:dyDescent="0.25">
      <c r="A12" s="186" t="s">
        <v>189</v>
      </c>
      <c r="B12" s="198">
        <v>0</v>
      </c>
      <c r="C12" s="198">
        <v>1.6458333333333333</v>
      </c>
      <c r="T12" t="s">
        <v>151</v>
      </c>
      <c r="U12">
        <v>128</v>
      </c>
      <c r="V12" cm="1">
        <f t="array" aca="1" ref="V12" ca="1">INDIRECT(T12&amp;"!H"&amp;'Auswertung-Wochen'!U12)</f>
        <v>0</v>
      </c>
      <c r="W12" s="198" cm="1">
        <f t="array" aca="1" ref="W12" ca="1">V12-INDIRECT(T12&amp;"!K"&amp;'Auswertung-Wochen'!U12)</f>
        <v>0</v>
      </c>
      <c r="X12" s="197" cm="1">
        <f t="array" aca="1" ref="X12" ca="1">INDIRECT(T12&amp;"!B"&amp;'Auswertung-Wochen'!U12)</f>
        <v>44479</v>
      </c>
      <c r="Y12" s="197" t="str">
        <f t="shared" ca="1" si="0"/>
        <v>2025-41</v>
      </c>
    </row>
    <row r="13" spans="1:25" x14ac:dyDescent="0.25">
      <c r="A13" s="186" t="s">
        <v>190</v>
      </c>
      <c r="B13" s="198">
        <v>0</v>
      </c>
      <c r="C13" s="198">
        <v>1.6458333333333333</v>
      </c>
      <c r="T13" t="s">
        <v>151</v>
      </c>
      <c r="U13">
        <v>139</v>
      </c>
      <c r="V13" cm="1">
        <f t="array" aca="1" ref="V13" ca="1">INDIRECT(T13&amp;"!H"&amp;'Auswertung-Wochen'!U13)</f>
        <v>0</v>
      </c>
      <c r="W13" s="198" cm="1">
        <f t="array" aca="1" ref="W13" ca="1">V13-INDIRECT(T13&amp;"!K"&amp;'Auswertung-Wochen'!U13)</f>
        <v>0</v>
      </c>
      <c r="X13" s="197" cm="1">
        <f t="array" aca="1" ref="X13" ca="1">INDIRECT(T13&amp;"!B"&amp;'Auswertung-Wochen'!U13)</f>
        <v>44480</v>
      </c>
      <c r="Y13" s="197" t="str">
        <f t="shared" ca="1" si="0"/>
        <v>2025-41</v>
      </c>
    </row>
    <row r="14" spans="1:25" x14ac:dyDescent="0.25">
      <c r="A14" s="186" t="s">
        <v>191</v>
      </c>
      <c r="B14" s="198">
        <v>0</v>
      </c>
      <c r="C14" s="198">
        <v>1.6458333333333333</v>
      </c>
      <c r="T14" t="s">
        <v>151</v>
      </c>
      <c r="U14">
        <v>150</v>
      </c>
      <c r="V14" cm="1">
        <f t="array" aca="1" ref="V14" ca="1">INDIRECT(T14&amp;"!H"&amp;'Auswertung-Wochen'!U14)</f>
        <v>0</v>
      </c>
      <c r="W14" s="198" cm="1">
        <f t="array" aca="1" ref="W14" ca="1">V14-INDIRECT(T14&amp;"!K"&amp;'Auswertung-Wochen'!U14)</f>
        <v>0.329166666666667</v>
      </c>
      <c r="X14" s="197" cm="1">
        <f t="array" aca="1" ref="X14" ca="1">INDIRECT(T14&amp;"!B"&amp;'Auswertung-Wochen'!U14)</f>
        <v>44481</v>
      </c>
      <c r="Y14" s="197" t="str">
        <f t="shared" ca="1" si="0"/>
        <v>2025-42</v>
      </c>
    </row>
    <row r="15" spans="1:25" x14ac:dyDescent="0.25">
      <c r="A15" s="186" t="s">
        <v>192</v>
      </c>
      <c r="B15" s="198">
        <v>0</v>
      </c>
      <c r="C15" s="198">
        <v>1.6458333333333333</v>
      </c>
      <c r="T15" t="s">
        <v>151</v>
      </c>
      <c r="U15">
        <v>161</v>
      </c>
      <c r="V15" cm="1">
        <f t="array" aca="1" ref="V15" ca="1">INDIRECT(T15&amp;"!H"&amp;'Auswertung-Wochen'!U15)</f>
        <v>0</v>
      </c>
      <c r="W15" s="198" cm="1">
        <f t="array" aca="1" ref="W15" ca="1">V15-INDIRECT(T15&amp;"!K"&amp;'Auswertung-Wochen'!U15)</f>
        <v>0.32916666666666666</v>
      </c>
      <c r="X15" s="197" cm="1">
        <f t="array" aca="1" ref="X15" ca="1">INDIRECT("Oktober!B"&amp;'Auswertung-Wochen'!U15)</f>
        <v>44482</v>
      </c>
      <c r="Y15" s="197" t="str">
        <f t="shared" ca="1" si="0"/>
        <v>2025-42</v>
      </c>
    </row>
    <row r="16" spans="1:25" x14ac:dyDescent="0.25">
      <c r="A16" s="186" t="s">
        <v>193</v>
      </c>
      <c r="B16" s="198">
        <v>0</v>
      </c>
      <c r="C16" s="198">
        <v>0.65833333333333333</v>
      </c>
      <c r="T16" t="s">
        <v>151</v>
      </c>
      <c r="U16">
        <v>172</v>
      </c>
      <c r="V16" cm="1">
        <f t="array" aca="1" ref="V16" ca="1">INDIRECT(T16&amp;"!H"&amp;'Auswertung-Wochen'!U16)</f>
        <v>0</v>
      </c>
      <c r="W16" s="198" cm="1">
        <f t="array" aca="1" ref="W16" ca="1">V16-INDIRECT(T16&amp;"!K"&amp;'Auswertung-Wochen'!U16)</f>
        <v>0.32916666666666666</v>
      </c>
      <c r="X16" s="197" cm="1">
        <f t="array" aca="1" ref="X16" ca="1">INDIRECT("Oktober!B"&amp;'Auswertung-Wochen'!U16)</f>
        <v>44483</v>
      </c>
      <c r="Y16" s="197" t="str">
        <f t="shared" ca="1" si="0"/>
        <v>2025-42</v>
      </c>
    </row>
    <row r="17" spans="1:25" x14ac:dyDescent="0.25">
      <c r="A17" s="186" t="s">
        <v>194</v>
      </c>
      <c r="B17" s="198">
        <v>0</v>
      </c>
      <c r="C17" s="198">
        <v>0.98750000000000004</v>
      </c>
      <c r="T17" t="s">
        <v>151</v>
      </c>
      <c r="U17">
        <v>183</v>
      </c>
      <c r="V17" cm="1">
        <f t="array" aca="1" ref="V17" ca="1">INDIRECT(T17&amp;"!H"&amp;'Auswertung-Wochen'!U17)</f>
        <v>0</v>
      </c>
      <c r="W17" s="198" cm="1">
        <f t="array" aca="1" ref="W17" ca="1">V17-INDIRECT(T17&amp;"!K"&amp;'Auswertung-Wochen'!U17)</f>
        <v>0.32916666666666666</v>
      </c>
      <c r="X17" s="197" cm="1">
        <f t="array" aca="1" ref="X17" ca="1">INDIRECT("Oktober!B"&amp;'Auswertung-Wochen'!U17)</f>
        <v>44484</v>
      </c>
      <c r="Y17" s="197" t="str">
        <f t="shared" ca="1" si="0"/>
        <v>2025-42</v>
      </c>
    </row>
    <row r="18" spans="1:25" x14ac:dyDescent="0.25">
      <c r="A18" s="186" t="s">
        <v>195</v>
      </c>
      <c r="B18" s="198">
        <v>0</v>
      </c>
      <c r="C18" s="198">
        <v>1.3166666666666667</v>
      </c>
      <c r="T18" t="s">
        <v>151</v>
      </c>
      <c r="U18">
        <v>194</v>
      </c>
      <c r="V18" cm="1">
        <f t="array" aca="1" ref="V18" ca="1">INDIRECT(T18&amp;"!H"&amp;'Auswertung-Wochen'!U18)</f>
        <v>0</v>
      </c>
      <c r="W18" s="198" cm="1">
        <f t="array" aca="1" ref="W18" ca="1">V18-INDIRECT(T18&amp;"!K"&amp;'Auswertung-Wochen'!U18)</f>
        <v>0.32916666666666666</v>
      </c>
      <c r="X18" s="197" cm="1">
        <f t="array" aca="1" ref="X18" ca="1">INDIRECT("Oktober!B"&amp;'Auswertung-Wochen'!U18)</f>
        <v>44485</v>
      </c>
      <c r="Y18" s="197" t="str">
        <f t="shared" ca="1" si="0"/>
        <v>2025-42</v>
      </c>
    </row>
    <row r="19" spans="1:25" x14ac:dyDescent="0.25">
      <c r="A19" s="186" t="s">
        <v>196</v>
      </c>
      <c r="B19" s="198">
        <v>0</v>
      </c>
      <c r="C19" s="198">
        <v>1.6458333333333333</v>
      </c>
      <c r="T19" t="s">
        <v>151</v>
      </c>
      <c r="U19">
        <v>205</v>
      </c>
      <c r="V19" cm="1">
        <f t="array" aca="1" ref="V19" ca="1">INDIRECT(T19&amp;"!H"&amp;'Auswertung-Wochen'!U19)</f>
        <v>0</v>
      </c>
      <c r="W19" s="198" cm="1">
        <f t="array" aca="1" ref="W19" ca="1">V19-INDIRECT(T19&amp;"!K"&amp;'Auswertung-Wochen'!U19)</f>
        <v>0</v>
      </c>
      <c r="X19" s="197" cm="1">
        <f t="array" aca="1" ref="X19" ca="1">INDIRECT("Oktober!B"&amp;'Auswertung-Wochen'!U19)</f>
        <v>44486</v>
      </c>
      <c r="Y19" s="197" t="str">
        <f t="shared" ca="1" si="0"/>
        <v>2025-42</v>
      </c>
    </row>
    <row r="20" spans="1:25" x14ac:dyDescent="0.25">
      <c r="A20" s="186" t="s">
        <v>197</v>
      </c>
      <c r="B20" s="198">
        <v>0</v>
      </c>
      <c r="C20" s="198">
        <v>1.6458333333333333</v>
      </c>
      <c r="T20" t="s">
        <v>151</v>
      </c>
      <c r="U20">
        <v>216</v>
      </c>
      <c r="V20" cm="1">
        <f t="array" aca="1" ref="V20" ca="1">INDIRECT(T20&amp;"!H"&amp;'Auswertung-Wochen'!U20)</f>
        <v>0</v>
      </c>
      <c r="W20" s="198" cm="1">
        <f t="array" aca="1" ref="W20" ca="1">V20-INDIRECT(T20&amp;"!K"&amp;'Auswertung-Wochen'!U20)</f>
        <v>0</v>
      </c>
      <c r="X20" s="197" cm="1">
        <f t="array" aca="1" ref="X20" ca="1">INDIRECT("Oktober!B"&amp;'Auswertung-Wochen'!U20)</f>
        <v>44487</v>
      </c>
      <c r="Y20" s="197" t="str">
        <f t="shared" ca="1" si="0"/>
        <v>2025-42</v>
      </c>
    </row>
    <row r="21" spans="1:25" x14ac:dyDescent="0.25">
      <c r="A21" s="186" t="s">
        <v>198</v>
      </c>
      <c r="B21" s="198">
        <v>0</v>
      </c>
      <c r="C21" s="198">
        <v>1.6458333333333333</v>
      </c>
      <c r="T21" t="s">
        <v>151</v>
      </c>
      <c r="U21">
        <v>227</v>
      </c>
      <c r="V21" cm="1">
        <f t="array" aca="1" ref="V21" ca="1">INDIRECT(T21&amp;"!H"&amp;'Auswertung-Wochen'!U21)</f>
        <v>0</v>
      </c>
      <c r="W21" s="198" cm="1">
        <f t="array" aca="1" ref="W21" ca="1">V21-INDIRECT(T21&amp;"!K"&amp;'Auswertung-Wochen'!U21)</f>
        <v>0.329166666666667</v>
      </c>
      <c r="X21" s="197" cm="1">
        <f t="array" aca="1" ref="X21" ca="1">INDIRECT("Oktober!B"&amp;'Auswertung-Wochen'!U21)</f>
        <v>44488</v>
      </c>
      <c r="Y21" s="197" t="str">
        <f t="shared" ca="1" si="0"/>
        <v>2025-43</v>
      </c>
    </row>
    <row r="22" spans="1:25" x14ac:dyDescent="0.25">
      <c r="A22" s="186" t="s">
        <v>199</v>
      </c>
      <c r="B22" s="198">
        <v>0</v>
      </c>
      <c r="C22" s="198">
        <v>1.6458333333333333</v>
      </c>
      <c r="T22" t="s">
        <v>151</v>
      </c>
      <c r="U22">
        <v>238</v>
      </c>
      <c r="V22" cm="1">
        <f t="array" aca="1" ref="V22" ca="1">INDIRECT(T22&amp;"!H"&amp;'Auswertung-Wochen'!U22)</f>
        <v>0</v>
      </c>
      <c r="W22" s="198" cm="1">
        <f t="array" aca="1" ref="W22" ca="1">V22-INDIRECT(T22&amp;"!K"&amp;'Auswertung-Wochen'!U22)</f>
        <v>0.32916666666666666</v>
      </c>
      <c r="X22" s="197" cm="1">
        <f t="array" aca="1" ref="X22" ca="1">INDIRECT("Oktober!B"&amp;'Auswertung-Wochen'!U22)</f>
        <v>44489</v>
      </c>
      <c r="Y22" s="197" t="str">
        <f t="shared" ca="1" si="0"/>
        <v>2025-43</v>
      </c>
    </row>
    <row r="23" spans="1:25" x14ac:dyDescent="0.25">
      <c r="A23" s="186" t="s">
        <v>200</v>
      </c>
      <c r="B23" s="198">
        <v>0</v>
      </c>
      <c r="C23" s="198">
        <v>1.6458333333333333</v>
      </c>
      <c r="T23" t="s">
        <v>151</v>
      </c>
      <c r="U23">
        <v>249</v>
      </c>
      <c r="V23" cm="1">
        <f t="array" aca="1" ref="V23" ca="1">INDIRECT(T23&amp;"!H"&amp;'Auswertung-Wochen'!U23)</f>
        <v>0</v>
      </c>
      <c r="W23" s="198" cm="1">
        <f t="array" aca="1" ref="W23" ca="1">V23-INDIRECT(T23&amp;"!K"&amp;'Auswertung-Wochen'!U23)</f>
        <v>0.32916666666666666</v>
      </c>
      <c r="X23" s="197" cm="1">
        <f t="array" aca="1" ref="X23" ca="1">INDIRECT("Oktober!B"&amp;'Auswertung-Wochen'!U23)</f>
        <v>44490</v>
      </c>
      <c r="Y23" s="197" t="str">
        <f t="shared" ca="1" si="0"/>
        <v>2025-43</v>
      </c>
    </row>
    <row r="24" spans="1:25" x14ac:dyDescent="0.25">
      <c r="A24" s="186" t="s">
        <v>201</v>
      </c>
      <c r="B24" s="198">
        <v>0</v>
      </c>
      <c r="C24" s="198">
        <v>1.6458333333333333</v>
      </c>
      <c r="T24" t="s">
        <v>151</v>
      </c>
      <c r="U24">
        <v>260</v>
      </c>
      <c r="V24" cm="1">
        <f t="array" aca="1" ref="V24" ca="1">INDIRECT(T24&amp;"!H"&amp;'Auswertung-Wochen'!U24)</f>
        <v>0</v>
      </c>
      <c r="W24" s="198" cm="1">
        <f t="array" aca="1" ref="W24" ca="1">V24-INDIRECT(T24&amp;"!K"&amp;'Auswertung-Wochen'!U24)</f>
        <v>0.32916666666666666</v>
      </c>
      <c r="X24" s="197" cm="1">
        <f t="array" aca="1" ref="X24" ca="1">INDIRECT("Oktober!B"&amp;'Auswertung-Wochen'!U24)</f>
        <v>44491</v>
      </c>
      <c r="Y24" s="197" t="str">
        <f t="shared" ca="1" si="0"/>
        <v>2025-43</v>
      </c>
    </row>
    <row r="25" spans="1:25" x14ac:dyDescent="0.25">
      <c r="A25" s="186" t="s">
        <v>202</v>
      </c>
      <c r="B25" s="198">
        <v>0</v>
      </c>
      <c r="C25" s="198">
        <v>1.6458333333333333</v>
      </c>
      <c r="T25" t="s">
        <v>151</v>
      </c>
      <c r="U25">
        <v>271</v>
      </c>
      <c r="V25" cm="1">
        <f t="array" aca="1" ref="V25" ca="1">INDIRECT(T25&amp;"!H"&amp;'Auswertung-Wochen'!U25)</f>
        <v>0</v>
      </c>
      <c r="W25" s="198" cm="1">
        <f t="array" aca="1" ref="W25" ca="1">V25-INDIRECT(T25&amp;"!K"&amp;'Auswertung-Wochen'!U25)</f>
        <v>0.32916666666666666</v>
      </c>
      <c r="X25" s="197" cm="1">
        <f t="array" aca="1" ref="X25" ca="1">INDIRECT("Oktober!B"&amp;'Auswertung-Wochen'!U25)</f>
        <v>44492</v>
      </c>
      <c r="Y25" s="197" t="str">
        <f t="shared" ca="1" si="0"/>
        <v>2025-43</v>
      </c>
    </row>
    <row r="26" spans="1:25" x14ac:dyDescent="0.25">
      <c r="A26" s="186" t="s">
        <v>203</v>
      </c>
      <c r="B26" s="198">
        <v>0</v>
      </c>
      <c r="C26" s="198">
        <v>1.6458333333333333</v>
      </c>
      <c r="T26" t="s">
        <v>151</v>
      </c>
      <c r="U26">
        <v>282</v>
      </c>
      <c r="V26" cm="1">
        <f t="array" aca="1" ref="V26" ca="1">INDIRECT(T26&amp;"!H"&amp;'Auswertung-Wochen'!U26)</f>
        <v>0</v>
      </c>
      <c r="W26" s="198" cm="1">
        <f t="array" aca="1" ref="W26" ca="1">V26-INDIRECT(T26&amp;"!K"&amp;'Auswertung-Wochen'!U26)</f>
        <v>0</v>
      </c>
      <c r="X26" s="197" cm="1">
        <f t="array" aca="1" ref="X26" ca="1">INDIRECT("Oktober!B"&amp;'Auswertung-Wochen'!U26)</f>
        <v>44493</v>
      </c>
      <c r="Y26" s="197" t="str">
        <f t="shared" ca="1" si="0"/>
        <v>2025-43</v>
      </c>
    </row>
    <row r="27" spans="1:25" x14ac:dyDescent="0.25">
      <c r="A27" s="186" t="s">
        <v>204</v>
      </c>
      <c r="B27" s="198">
        <v>0</v>
      </c>
      <c r="C27" s="198">
        <v>1.6458333333333333</v>
      </c>
      <c r="T27" t="s">
        <v>151</v>
      </c>
      <c r="U27">
        <v>293</v>
      </c>
      <c r="V27" cm="1">
        <f t="array" aca="1" ref="V27" ca="1">INDIRECT(T27&amp;"!H"&amp;'Auswertung-Wochen'!U27)</f>
        <v>0</v>
      </c>
      <c r="W27" s="198" cm="1">
        <f t="array" aca="1" ref="W27" ca="1">V27-INDIRECT(T27&amp;"!K"&amp;'Auswertung-Wochen'!U27)</f>
        <v>0</v>
      </c>
      <c r="X27" s="197" cm="1">
        <f t="array" aca="1" ref="X27" ca="1">INDIRECT("Oktober!B"&amp;'Auswertung-Wochen'!U27)</f>
        <v>44494</v>
      </c>
      <c r="Y27" s="197" t="str">
        <f t="shared" ca="1" si="0"/>
        <v>2025-43</v>
      </c>
    </row>
    <row r="28" spans="1:25" x14ac:dyDescent="0.25">
      <c r="A28" s="186" t="s">
        <v>205</v>
      </c>
      <c r="B28" s="198">
        <v>0</v>
      </c>
      <c r="C28" s="198">
        <v>1.6458333333333333</v>
      </c>
      <c r="T28" t="s">
        <v>151</v>
      </c>
      <c r="U28">
        <v>304</v>
      </c>
      <c r="V28" cm="1">
        <f t="array" aca="1" ref="V28" ca="1">INDIRECT(T28&amp;"!H"&amp;'Auswertung-Wochen'!U28)</f>
        <v>0</v>
      </c>
      <c r="W28" s="198" cm="1">
        <f t="array" aca="1" ref="W28" ca="1">V28-INDIRECT(T28&amp;"!K"&amp;'Auswertung-Wochen'!U28)</f>
        <v>0.329166666666667</v>
      </c>
      <c r="X28" s="197" cm="1">
        <f t="array" aca="1" ref="X28" ca="1">INDIRECT("Oktober!B"&amp;'Auswertung-Wochen'!U28)</f>
        <v>44495</v>
      </c>
      <c r="Y28" s="197" t="str">
        <f t="shared" ca="1" si="0"/>
        <v>2025-44</v>
      </c>
    </row>
    <row r="29" spans="1:25" x14ac:dyDescent="0.25">
      <c r="A29" s="186" t="s">
        <v>206</v>
      </c>
      <c r="B29" s="198">
        <v>0</v>
      </c>
      <c r="C29" s="198">
        <v>1.6458333333333333</v>
      </c>
      <c r="T29" t="s">
        <v>151</v>
      </c>
      <c r="U29">
        <v>315</v>
      </c>
      <c r="V29" cm="1">
        <f t="array" aca="1" ref="V29" ca="1">INDIRECT(T29&amp;"!H"&amp;'Auswertung-Wochen'!U29)</f>
        <v>0</v>
      </c>
      <c r="W29" s="198" cm="1">
        <f t="array" aca="1" ref="W29" ca="1">V29-INDIRECT(T29&amp;"!K"&amp;'Auswertung-Wochen'!U29)</f>
        <v>0.32916666666666666</v>
      </c>
      <c r="X29" s="197" cm="1">
        <f t="array" aca="1" ref="X29" ca="1">INDIRECT("Oktober!B"&amp;'Auswertung-Wochen'!U29)</f>
        <v>44496</v>
      </c>
      <c r="Y29" s="197" t="str">
        <f t="shared" ca="1" si="0"/>
        <v>2025-44</v>
      </c>
    </row>
    <row r="30" spans="1:25" x14ac:dyDescent="0.25">
      <c r="A30" s="186" t="s">
        <v>207</v>
      </c>
      <c r="B30" s="198">
        <v>0</v>
      </c>
      <c r="C30" s="198">
        <v>1.6458333333333333</v>
      </c>
      <c r="T30" t="s">
        <v>151</v>
      </c>
      <c r="U30">
        <v>326</v>
      </c>
      <c r="V30" cm="1">
        <f t="array" aca="1" ref="V30" ca="1">INDIRECT(T30&amp;"!H"&amp;'Auswertung-Wochen'!U30)</f>
        <v>0</v>
      </c>
      <c r="W30" s="198" cm="1">
        <f t="array" aca="1" ref="W30" ca="1">V30-INDIRECT(T30&amp;"!K"&amp;'Auswertung-Wochen'!U30)</f>
        <v>0.32916666666666666</v>
      </c>
      <c r="X30" s="197" cm="1">
        <f t="array" aca="1" ref="X30" ca="1">INDIRECT("Oktober!B"&amp;'Auswertung-Wochen'!U30)</f>
        <v>44497</v>
      </c>
      <c r="Y30" s="197" t="str">
        <f t="shared" ca="1" si="0"/>
        <v>2025-44</v>
      </c>
    </row>
    <row r="31" spans="1:25" x14ac:dyDescent="0.25">
      <c r="A31" s="186" t="s">
        <v>208</v>
      </c>
      <c r="B31" s="198">
        <v>0</v>
      </c>
      <c r="C31" s="198">
        <v>1.6458333333333333</v>
      </c>
      <c r="T31" t="s">
        <v>151</v>
      </c>
      <c r="U31">
        <v>337</v>
      </c>
      <c r="V31" cm="1">
        <f t="array" aca="1" ref="V31" ca="1">INDIRECT(T31&amp;"!H"&amp;'Auswertung-Wochen'!U31)</f>
        <v>0</v>
      </c>
      <c r="W31" s="198" cm="1">
        <f t="array" aca="1" ref="W31" ca="1">V31-INDIRECT(T31&amp;"!K"&amp;'Auswertung-Wochen'!U31)</f>
        <v>0.32916666666666666</v>
      </c>
      <c r="X31" s="197" cm="1">
        <f t="array" aca="1" ref="X31" ca="1">INDIRECT("Oktober!B"&amp;'Auswertung-Wochen'!U31)</f>
        <v>44498</v>
      </c>
      <c r="Y31" s="197" t="str">
        <f t="shared" ca="1" si="0"/>
        <v>2025-44</v>
      </c>
    </row>
    <row r="32" spans="1:25" x14ac:dyDescent="0.25">
      <c r="A32" s="186" t="s">
        <v>209</v>
      </c>
      <c r="B32" s="198">
        <v>0</v>
      </c>
      <c r="C32" s="198">
        <v>1.1520833333333333</v>
      </c>
      <c r="T32" t="s">
        <v>151</v>
      </c>
      <c r="U32">
        <v>348</v>
      </c>
      <c r="V32" cm="1">
        <f t="array" aca="1" ref="V32" ca="1">INDIRECT(T32&amp;"!H"&amp;'Auswertung-Wochen'!U32)</f>
        <v>0</v>
      </c>
      <c r="W32" s="198" cm="1">
        <f t="array" aca="1" ref="W32" ca="1">V32-INDIRECT(T32&amp;"!K"&amp;'Auswertung-Wochen'!U32)</f>
        <v>0.32916666666666666</v>
      </c>
      <c r="X32" s="197" cm="1">
        <f t="array" aca="1" ref="X32" ca="1">INDIRECT("Oktober!B"&amp;'Auswertung-Wochen'!U32)</f>
        <v>44499</v>
      </c>
      <c r="Y32" s="197" t="str">
        <f t="shared" ca="1" si="0"/>
        <v>2025-44</v>
      </c>
    </row>
    <row r="33" spans="1:25" x14ac:dyDescent="0.25">
      <c r="A33" s="186" t="s">
        <v>210</v>
      </c>
      <c r="B33" s="198">
        <v>0</v>
      </c>
      <c r="C33" s="198">
        <v>1.3166666666666667</v>
      </c>
      <c r="T33" t="s">
        <v>152</v>
      </c>
      <c r="U33">
        <v>18</v>
      </c>
      <c r="V33" cm="1">
        <f t="array" aca="1" ref="V33" ca="1">INDIRECT(T33&amp;"!H"&amp;'Auswertung-Wochen'!U33)</f>
        <v>0</v>
      </c>
      <c r="W33" s="198" cm="1">
        <f t="array" aca="1" ref="W33" ca="1">V33-INDIRECT(T33&amp;"!K"&amp;'Auswertung-Wochen'!U33)</f>
        <v>0</v>
      </c>
      <c r="X33" s="197" cm="1">
        <f t="array" aca="1" ref="X33" ca="1">INDIRECT("November!B"&amp;'Auswertung-Wochen'!U33)</f>
        <v>44500</v>
      </c>
      <c r="Y33" s="197" t="str">
        <f t="shared" ca="1" si="0"/>
        <v>2025-44</v>
      </c>
    </row>
    <row r="34" spans="1:25" x14ac:dyDescent="0.25">
      <c r="A34" s="186" t="s">
        <v>211</v>
      </c>
      <c r="B34" s="198">
        <v>0</v>
      </c>
      <c r="C34" s="198">
        <v>1.3166666666666667</v>
      </c>
      <c r="T34" t="s">
        <v>152</v>
      </c>
      <c r="U34">
        <v>29</v>
      </c>
      <c r="V34" cm="1">
        <f t="array" aca="1" ref="V34" ca="1">INDIRECT(T34&amp;"!H"&amp;'Auswertung-Wochen'!U34)</f>
        <v>0</v>
      </c>
      <c r="W34" s="198" cm="1">
        <f t="array" aca="1" ref="W34" ca="1">V34-INDIRECT(T34&amp;"!K"&amp;'Auswertung-Wochen'!U34)</f>
        <v>0</v>
      </c>
      <c r="X34" s="197" cm="1">
        <f t="array" aca="1" ref="X34" ca="1">INDIRECT("November!B"&amp;'Auswertung-Wochen'!U34)</f>
        <v>44501</v>
      </c>
      <c r="Y34" s="197" t="str">
        <f t="shared" ca="1" si="0"/>
        <v>2025-44</v>
      </c>
    </row>
    <row r="35" spans="1:25" x14ac:dyDescent="0.25">
      <c r="A35" s="186" t="s">
        <v>212</v>
      </c>
      <c r="B35" s="198">
        <v>0</v>
      </c>
      <c r="C35" s="198">
        <v>1.6458333333333333</v>
      </c>
      <c r="T35" t="s">
        <v>152</v>
      </c>
      <c r="U35">
        <v>40</v>
      </c>
      <c r="V35" cm="1">
        <f t="array" aca="1" ref="V35" ca="1">INDIRECT(T35&amp;"!H"&amp;'Auswertung-Wochen'!U35)</f>
        <v>0</v>
      </c>
      <c r="W35" s="198" cm="1">
        <f t="array" aca="1" ref="W35" ca="1">V35-INDIRECT(T35&amp;"!K"&amp;'Auswertung-Wochen'!U35)</f>
        <v>0.329166666666667</v>
      </c>
      <c r="X35" s="197" cm="1">
        <f t="array" aca="1" ref="X35" ca="1">INDIRECT("November!B"&amp;'Auswertung-Wochen'!U35)</f>
        <v>44502</v>
      </c>
      <c r="Y35" s="197" t="str">
        <f t="shared" ca="1" si="0"/>
        <v>2025-45</v>
      </c>
    </row>
    <row r="36" spans="1:25" x14ac:dyDescent="0.25">
      <c r="A36" s="186" t="s">
        <v>213</v>
      </c>
      <c r="B36" s="198">
        <v>0</v>
      </c>
      <c r="C36" s="198">
        <v>1.6458333333333333</v>
      </c>
      <c r="T36" t="s">
        <v>152</v>
      </c>
      <c r="U36">
        <v>51</v>
      </c>
      <c r="V36" cm="1">
        <f t="array" aca="1" ref="V36" ca="1">INDIRECT(T36&amp;"!H"&amp;'Auswertung-Wochen'!U36)</f>
        <v>0</v>
      </c>
      <c r="W36" s="198" cm="1">
        <f t="array" aca="1" ref="W36" ca="1">V36-INDIRECT(T36&amp;"!K"&amp;'Auswertung-Wochen'!U36)</f>
        <v>0.32916666666666666</v>
      </c>
      <c r="X36" s="197" cm="1">
        <f t="array" aca="1" ref="X36" ca="1">INDIRECT("November!B"&amp;'Auswertung-Wochen'!U36)</f>
        <v>44503</v>
      </c>
      <c r="Y36" s="197" t="str">
        <f t="shared" ca="1" si="0"/>
        <v>2025-45</v>
      </c>
    </row>
    <row r="37" spans="1:25" x14ac:dyDescent="0.25">
      <c r="A37" s="186" t="s">
        <v>214</v>
      </c>
      <c r="B37" s="198">
        <v>0</v>
      </c>
      <c r="C37" s="198">
        <v>1.6458333333333333</v>
      </c>
      <c r="T37" t="s">
        <v>152</v>
      </c>
      <c r="U37">
        <v>62</v>
      </c>
      <c r="V37" cm="1">
        <f t="array" aca="1" ref="V37" ca="1">INDIRECT(T37&amp;"!H"&amp;'Auswertung-Wochen'!U37)</f>
        <v>0</v>
      </c>
      <c r="W37" s="198" cm="1">
        <f t="array" aca="1" ref="W37" ca="1">V37-INDIRECT(T37&amp;"!K"&amp;'Auswertung-Wochen'!U37)</f>
        <v>0.32916666666666666</v>
      </c>
      <c r="X37" s="197" cm="1">
        <f t="array" aca="1" ref="X37" ca="1">INDIRECT("November!B"&amp;'Auswertung-Wochen'!U37)</f>
        <v>44504</v>
      </c>
      <c r="Y37" s="197" t="str">
        <f t="shared" ca="1" si="0"/>
        <v>2025-45</v>
      </c>
    </row>
    <row r="38" spans="1:25" x14ac:dyDescent="0.25">
      <c r="A38" s="186" t="s">
        <v>215</v>
      </c>
      <c r="B38" s="198">
        <v>0</v>
      </c>
      <c r="C38" s="198">
        <v>1.3166666666666667</v>
      </c>
      <c r="T38" t="s">
        <v>152</v>
      </c>
      <c r="U38">
        <v>73</v>
      </c>
      <c r="V38" cm="1">
        <f t="array" aca="1" ref="V38" ca="1">INDIRECT(T38&amp;"!H"&amp;'Auswertung-Wochen'!U38)</f>
        <v>0</v>
      </c>
      <c r="W38" s="198" cm="1">
        <f t="array" aca="1" ref="W38" ca="1">V38-INDIRECT(T38&amp;"!K"&amp;'Auswertung-Wochen'!U38)</f>
        <v>0.32916666666666666</v>
      </c>
      <c r="X38" s="197" cm="1">
        <f t="array" aca="1" ref="X38" ca="1">INDIRECT("November!B"&amp;'Auswertung-Wochen'!U38)</f>
        <v>44505</v>
      </c>
      <c r="Y38" s="197" t="str">
        <f t="shared" ca="1" si="0"/>
        <v>2025-45</v>
      </c>
    </row>
    <row r="39" spans="1:25" x14ac:dyDescent="0.25">
      <c r="A39" s="186" t="s">
        <v>216</v>
      </c>
      <c r="B39" s="198">
        <v>0</v>
      </c>
      <c r="C39" s="198">
        <v>1.6458333333333333</v>
      </c>
      <c r="T39" t="s">
        <v>152</v>
      </c>
      <c r="U39">
        <v>84</v>
      </c>
      <c r="V39" cm="1">
        <f t="array" aca="1" ref="V39" ca="1">INDIRECT(T39&amp;"!H"&amp;'Auswertung-Wochen'!U39)</f>
        <v>0</v>
      </c>
      <c r="W39" s="198" cm="1">
        <f t="array" aca="1" ref="W39" ca="1">V39-INDIRECT(T39&amp;"!K"&amp;'Auswertung-Wochen'!U39)</f>
        <v>0.32916666666666666</v>
      </c>
      <c r="X39" s="197" cm="1">
        <f t="array" aca="1" ref="X39" ca="1">INDIRECT("November!B"&amp;'Auswertung-Wochen'!U39)</f>
        <v>44506</v>
      </c>
      <c r="Y39" s="197" t="str">
        <f t="shared" ca="1" si="0"/>
        <v>2025-45</v>
      </c>
    </row>
    <row r="40" spans="1:25" x14ac:dyDescent="0.25">
      <c r="A40" s="186" t="s">
        <v>217</v>
      </c>
      <c r="B40" s="198">
        <v>0</v>
      </c>
      <c r="C40" s="198">
        <v>1.3166666666666667</v>
      </c>
      <c r="T40" t="s">
        <v>152</v>
      </c>
      <c r="U40">
        <v>95</v>
      </c>
      <c r="V40" cm="1">
        <f t="array" aca="1" ref="V40" ca="1">INDIRECT(T40&amp;"!H"&amp;'Auswertung-Wochen'!U40)</f>
        <v>0</v>
      </c>
      <c r="W40" s="198" cm="1">
        <f t="array" aca="1" ref="W40" ca="1">V40-INDIRECT(T40&amp;"!K"&amp;'Auswertung-Wochen'!U40)</f>
        <v>0</v>
      </c>
      <c r="X40" s="197" cm="1">
        <f t="array" aca="1" ref="X40" ca="1">INDIRECT("November!B"&amp;'Auswertung-Wochen'!U40)</f>
        <v>44507</v>
      </c>
      <c r="Y40" s="197" t="str">
        <f t="shared" ca="1" si="0"/>
        <v>2025-45</v>
      </c>
    </row>
    <row r="41" spans="1:25" x14ac:dyDescent="0.25">
      <c r="A41" s="186" t="s">
        <v>218</v>
      </c>
      <c r="B41" s="198">
        <v>0</v>
      </c>
      <c r="C41" s="198">
        <v>1.3166666666666667</v>
      </c>
      <c r="T41" t="s">
        <v>152</v>
      </c>
      <c r="U41">
        <v>106</v>
      </c>
      <c r="V41" cm="1">
        <f t="array" aca="1" ref="V41" ca="1">INDIRECT(T41&amp;"!H"&amp;'Auswertung-Wochen'!U41)</f>
        <v>0</v>
      </c>
      <c r="W41" s="198" cm="1">
        <f t="array" aca="1" ref="W41" ca="1">V41-INDIRECT(T41&amp;"!K"&amp;'Auswertung-Wochen'!U41)</f>
        <v>0</v>
      </c>
      <c r="X41" s="197" cm="1">
        <f t="array" aca="1" ref="X41" ca="1">INDIRECT("November!B"&amp;'Auswertung-Wochen'!U41)</f>
        <v>44508</v>
      </c>
      <c r="Y41" s="197" t="str">
        <f t="shared" ca="1" si="0"/>
        <v>2025-45</v>
      </c>
    </row>
    <row r="42" spans="1:25" x14ac:dyDescent="0.25">
      <c r="A42" s="186" t="s">
        <v>219</v>
      </c>
      <c r="B42" s="198">
        <v>0</v>
      </c>
      <c r="C42" s="198">
        <v>1.6458333333333333</v>
      </c>
      <c r="T42" t="s">
        <v>152</v>
      </c>
      <c r="U42">
        <v>117</v>
      </c>
      <c r="V42" cm="1">
        <f t="array" aca="1" ref="V42" ca="1">INDIRECT(T42&amp;"!H"&amp;'Auswertung-Wochen'!U42)</f>
        <v>0</v>
      </c>
      <c r="W42" s="198" cm="1">
        <f t="array" aca="1" ref="W42" ca="1">V42-INDIRECT(T42&amp;"!K"&amp;'Auswertung-Wochen'!U42)</f>
        <v>0.329166666666667</v>
      </c>
      <c r="X42" s="197" cm="1">
        <f t="array" aca="1" ref="X42" ca="1">INDIRECT("November!B"&amp;'Auswertung-Wochen'!U42)</f>
        <v>44509</v>
      </c>
      <c r="Y42" s="197" t="str">
        <f t="shared" ca="1" si="0"/>
        <v>2025-46</v>
      </c>
    </row>
    <row r="43" spans="1:25" x14ac:dyDescent="0.25">
      <c r="A43" s="186" t="s">
        <v>220</v>
      </c>
      <c r="B43" s="198">
        <v>0</v>
      </c>
      <c r="C43" s="198">
        <v>1.6458333333333333</v>
      </c>
      <c r="T43" t="s">
        <v>152</v>
      </c>
      <c r="U43">
        <v>128</v>
      </c>
      <c r="V43" cm="1">
        <f t="array" aca="1" ref="V43" ca="1">INDIRECT(T43&amp;"!H"&amp;'Auswertung-Wochen'!U43)</f>
        <v>0</v>
      </c>
      <c r="W43" s="198" cm="1">
        <f t="array" aca="1" ref="W43" ca="1">V43-INDIRECT(T43&amp;"!K"&amp;'Auswertung-Wochen'!U43)</f>
        <v>0.32916666666666666</v>
      </c>
      <c r="X43" s="197" cm="1">
        <f t="array" aca="1" ref="X43" ca="1">INDIRECT("November!B"&amp;'Auswertung-Wochen'!U43)</f>
        <v>44510</v>
      </c>
      <c r="Y43" s="197" t="str">
        <f t="shared" ca="1" si="0"/>
        <v>2025-46</v>
      </c>
    </row>
    <row r="44" spans="1:25" x14ac:dyDescent="0.25">
      <c r="A44" s="186" t="s">
        <v>221</v>
      </c>
      <c r="B44" s="198">
        <v>0</v>
      </c>
      <c r="C44" s="198">
        <v>1.6458333333333333</v>
      </c>
      <c r="T44" t="s">
        <v>152</v>
      </c>
      <c r="U44">
        <v>139</v>
      </c>
      <c r="V44" cm="1">
        <f t="array" aca="1" ref="V44" ca="1">INDIRECT(T44&amp;"!H"&amp;'Auswertung-Wochen'!U44)</f>
        <v>0</v>
      </c>
      <c r="W44" s="198" cm="1">
        <f t="array" aca="1" ref="W44" ca="1">V44-INDIRECT(T44&amp;"!K"&amp;'Auswertung-Wochen'!U44)</f>
        <v>0.32916666666666666</v>
      </c>
      <c r="X44" s="197" cm="1">
        <f t="array" aca="1" ref="X44" ca="1">INDIRECT("November!B"&amp;'Auswertung-Wochen'!U44)</f>
        <v>44511</v>
      </c>
      <c r="Y44" s="197" t="str">
        <f t="shared" ca="1" si="0"/>
        <v>2025-46</v>
      </c>
    </row>
    <row r="45" spans="1:25" x14ac:dyDescent="0.25">
      <c r="A45" s="186" t="s">
        <v>222</v>
      </c>
      <c r="B45" s="198">
        <v>0</v>
      </c>
      <c r="C45" s="198">
        <v>1.6458333333333333</v>
      </c>
      <c r="T45" t="s">
        <v>152</v>
      </c>
      <c r="U45">
        <v>150</v>
      </c>
      <c r="V45" cm="1">
        <f t="array" aca="1" ref="V45" ca="1">INDIRECT(T45&amp;"!H"&amp;'Auswertung-Wochen'!U45)</f>
        <v>0</v>
      </c>
      <c r="W45" s="198" cm="1">
        <f t="array" aca="1" ref="W45" ca="1">V45-INDIRECT(T45&amp;"!K"&amp;'Auswertung-Wochen'!U45)</f>
        <v>0.32916666666666666</v>
      </c>
      <c r="X45" s="197" cm="1">
        <f t="array" aca="1" ref="X45" ca="1">INDIRECT("November!B"&amp;'Auswertung-Wochen'!U45)</f>
        <v>44512</v>
      </c>
      <c r="Y45" s="197" t="str">
        <f t="shared" ca="1" si="0"/>
        <v>2025-46</v>
      </c>
    </row>
    <row r="46" spans="1:25" x14ac:dyDescent="0.25">
      <c r="A46" s="186" t="s">
        <v>223</v>
      </c>
      <c r="B46" s="198">
        <v>0</v>
      </c>
      <c r="C46" s="198">
        <v>1.6458333333333333</v>
      </c>
      <c r="T46" t="s">
        <v>152</v>
      </c>
      <c r="U46">
        <v>161</v>
      </c>
      <c r="V46" cm="1">
        <f t="array" aca="1" ref="V46" ca="1">INDIRECT(T46&amp;"!H"&amp;'Auswertung-Wochen'!U46)</f>
        <v>0</v>
      </c>
      <c r="W46" s="198" cm="1">
        <f t="array" aca="1" ref="W46" ca="1">V46-INDIRECT(T46&amp;"!K"&amp;'Auswertung-Wochen'!U46)</f>
        <v>0.32916666666666666</v>
      </c>
      <c r="X46" s="197" cm="1">
        <f t="array" aca="1" ref="X46" ca="1">INDIRECT("November!B"&amp;'Auswertung-Wochen'!U46)</f>
        <v>44513</v>
      </c>
      <c r="Y46" s="197" t="str">
        <f t="shared" ca="1" si="0"/>
        <v>2025-46</v>
      </c>
    </row>
    <row r="47" spans="1:25" x14ac:dyDescent="0.25">
      <c r="A47" s="186" t="s">
        <v>224</v>
      </c>
      <c r="B47" s="198">
        <v>0</v>
      </c>
      <c r="C47" s="198">
        <v>1.6458333333333333</v>
      </c>
      <c r="T47" t="s">
        <v>152</v>
      </c>
      <c r="U47">
        <v>172</v>
      </c>
      <c r="V47" cm="1">
        <f t="array" aca="1" ref="V47" ca="1">INDIRECT(T47&amp;"!H"&amp;'Auswertung-Wochen'!U47)</f>
        <v>0</v>
      </c>
      <c r="W47" s="198" cm="1">
        <f t="array" aca="1" ref="W47" ca="1">V47-INDIRECT(T47&amp;"!K"&amp;'Auswertung-Wochen'!U47)</f>
        <v>0</v>
      </c>
      <c r="X47" s="197" cm="1">
        <f t="array" aca="1" ref="X47" ca="1">INDIRECT("November!B"&amp;'Auswertung-Wochen'!U47)</f>
        <v>44514</v>
      </c>
      <c r="Y47" s="197" t="str">
        <f t="shared" ca="1" si="0"/>
        <v>2025-46</v>
      </c>
    </row>
    <row r="48" spans="1:25" x14ac:dyDescent="0.25">
      <c r="A48" s="186" t="s">
        <v>225</v>
      </c>
      <c r="B48" s="198">
        <v>0</v>
      </c>
      <c r="C48" s="198">
        <v>1.6458333333333333</v>
      </c>
      <c r="T48" t="s">
        <v>152</v>
      </c>
      <c r="U48">
        <v>183</v>
      </c>
      <c r="V48" cm="1">
        <f t="array" aca="1" ref="V48" ca="1">INDIRECT(T48&amp;"!H"&amp;'Auswertung-Wochen'!U48)</f>
        <v>0</v>
      </c>
      <c r="W48" s="198" cm="1">
        <f t="array" aca="1" ref="W48" ca="1">V48-INDIRECT(T48&amp;"!K"&amp;'Auswertung-Wochen'!U48)</f>
        <v>0</v>
      </c>
      <c r="X48" s="197" cm="1">
        <f t="array" aca="1" ref="X48" ca="1">INDIRECT("November!B"&amp;'Auswertung-Wochen'!U48)</f>
        <v>44515</v>
      </c>
      <c r="Y48" s="197" t="str">
        <f t="shared" ca="1" si="0"/>
        <v>2025-46</v>
      </c>
    </row>
    <row r="49" spans="1:25" x14ac:dyDescent="0.25">
      <c r="A49" s="186" t="s">
        <v>226</v>
      </c>
      <c r="B49" s="198">
        <v>0</v>
      </c>
      <c r="C49" s="198">
        <v>1.6458333333333333</v>
      </c>
      <c r="T49" t="s">
        <v>152</v>
      </c>
      <c r="U49">
        <v>194</v>
      </c>
      <c r="V49" cm="1">
        <f t="array" aca="1" ref="V49" ca="1">INDIRECT(T49&amp;"!H"&amp;'Auswertung-Wochen'!U49)</f>
        <v>0</v>
      </c>
      <c r="W49" s="198" cm="1">
        <f t="array" aca="1" ref="W49" ca="1">V49-INDIRECT(T49&amp;"!K"&amp;'Auswertung-Wochen'!U49)</f>
        <v>0.329166666666667</v>
      </c>
      <c r="X49" s="197" cm="1">
        <f t="array" aca="1" ref="X49" ca="1">INDIRECT("November!B"&amp;'Auswertung-Wochen'!U49)</f>
        <v>44516</v>
      </c>
      <c r="Y49" s="197" t="str">
        <f t="shared" ca="1" si="0"/>
        <v>2025-47</v>
      </c>
    </row>
    <row r="50" spans="1:25" x14ac:dyDescent="0.25">
      <c r="A50" s="186" t="s">
        <v>227</v>
      </c>
      <c r="B50" s="198">
        <v>0</v>
      </c>
      <c r="C50" s="198">
        <v>1.6458333333333333</v>
      </c>
      <c r="T50" t="s">
        <v>152</v>
      </c>
      <c r="U50">
        <v>205</v>
      </c>
      <c r="V50" cm="1">
        <f t="array" aca="1" ref="V50" ca="1">INDIRECT(T50&amp;"!H"&amp;'Auswertung-Wochen'!U50)</f>
        <v>0</v>
      </c>
      <c r="W50" s="198" cm="1">
        <f t="array" aca="1" ref="W50" ca="1">V50-INDIRECT(T50&amp;"!K"&amp;'Auswertung-Wochen'!U50)</f>
        <v>0.32916666666666666</v>
      </c>
      <c r="X50" s="197" cm="1">
        <f t="array" aca="1" ref="X50" ca="1">INDIRECT("November!B"&amp;'Auswertung-Wochen'!U50)</f>
        <v>44517</v>
      </c>
      <c r="Y50" s="197" t="str">
        <f t="shared" ca="1" si="0"/>
        <v>2025-47</v>
      </c>
    </row>
    <row r="51" spans="1:25" x14ac:dyDescent="0.25">
      <c r="A51" s="186" t="s">
        <v>228</v>
      </c>
      <c r="B51" s="198">
        <v>0</v>
      </c>
      <c r="C51" s="198">
        <v>1.6458333333333333</v>
      </c>
      <c r="T51" t="s">
        <v>152</v>
      </c>
      <c r="U51">
        <v>216</v>
      </c>
      <c r="V51" cm="1">
        <f t="array" aca="1" ref="V51" ca="1">INDIRECT(T51&amp;"!H"&amp;'Auswertung-Wochen'!U51)</f>
        <v>0</v>
      </c>
      <c r="W51" s="198" cm="1">
        <f t="array" aca="1" ref="W51" ca="1">V51-INDIRECT(T51&amp;"!K"&amp;'Auswertung-Wochen'!U51)</f>
        <v>0.32916666666666666</v>
      </c>
      <c r="X51" s="197" cm="1">
        <f t="array" aca="1" ref="X51" ca="1">INDIRECT("November!B"&amp;'Auswertung-Wochen'!U51)</f>
        <v>44518</v>
      </c>
      <c r="Y51" s="197" t="str">
        <f t="shared" ca="1" si="0"/>
        <v>2025-47</v>
      </c>
    </row>
    <row r="52" spans="1:25" x14ac:dyDescent="0.25">
      <c r="A52" s="186" t="s">
        <v>229</v>
      </c>
      <c r="B52" s="198">
        <v>0</v>
      </c>
      <c r="C52" s="198">
        <v>1.6458333333333333</v>
      </c>
      <c r="T52" t="s">
        <v>152</v>
      </c>
      <c r="U52">
        <v>227</v>
      </c>
      <c r="V52" cm="1">
        <f t="array" aca="1" ref="V52" ca="1">INDIRECT(T52&amp;"!H"&amp;'Auswertung-Wochen'!U52)</f>
        <v>0</v>
      </c>
      <c r="W52" s="198" cm="1">
        <f t="array" aca="1" ref="W52" ca="1">V52-INDIRECT(T52&amp;"!K"&amp;'Auswertung-Wochen'!U52)</f>
        <v>0.32916666666666666</v>
      </c>
      <c r="X52" s="197" cm="1">
        <f t="array" aca="1" ref="X52" ca="1">INDIRECT("November!B"&amp;'Auswertung-Wochen'!U52)</f>
        <v>44519</v>
      </c>
      <c r="Y52" s="197" t="str">
        <f t="shared" ca="1" si="0"/>
        <v>2025-47</v>
      </c>
    </row>
    <row r="53" spans="1:25" x14ac:dyDescent="0.25">
      <c r="A53" s="186" t="s">
        <v>230</v>
      </c>
      <c r="B53" s="198">
        <v>0</v>
      </c>
      <c r="C53" s="198">
        <v>1.6458333333333333</v>
      </c>
      <c r="T53" t="s">
        <v>152</v>
      </c>
      <c r="U53">
        <v>238</v>
      </c>
      <c r="V53" cm="1">
        <f t="array" aca="1" ref="V53" ca="1">INDIRECT(T53&amp;"!H"&amp;'Auswertung-Wochen'!U53)</f>
        <v>0</v>
      </c>
      <c r="W53" s="198" cm="1">
        <f t="array" aca="1" ref="W53" ca="1">V53-INDIRECT(T53&amp;"!K"&amp;'Auswertung-Wochen'!U53)</f>
        <v>0.32916666666666666</v>
      </c>
      <c r="X53" s="197" cm="1">
        <f t="array" aca="1" ref="X53" ca="1">INDIRECT("November!B"&amp;'Auswertung-Wochen'!U53)</f>
        <v>44520</v>
      </c>
      <c r="Y53" s="197" t="str">
        <f t="shared" ca="1" si="0"/>
        <v>2025-47</v>
      </c>
    </row>
    <row r="54" spans="1:25" x14ac:dyDescent="0.25">
      <c r="A54" s="186" t="s">
        <v>231</v>
      </c>
      <c r="B54" s="198">
        <v>0</v>
      </c>
      <c r="C54" s="198">
        <v>1.6458333333333333</v>
      </c>
      <c r="T54" t="s">
        <v>152</v>
      </c>
      <c r="U54">
        <v>249</v>
      </c>
      <c r="V54" cm="1">
        <f t="array" aca="1" ref="V54" ca="1">INDIRECT(T54&amp;"!H"&amp;'Auswertung-Wochen'!U54)</f>
        <v>0</v>
      </c>
      <c r="W54" s="198" cm="1">
        <f t="array" aca="1" ref="W54" ca="1">V54-INDIRECT(T54&amp;"!K"&amp;'Auswertung-Wochen'!U54)</f>
        <v>0</v>
      </c>
      <c r="X54" s="197" cm="1">
        <f t="array" aca="1" ref="X54" ca="1">INDIRECT("November!B"&amp;'Auswertung-Wochen'!U54)</f>
        <v>44521</v>
      </c>
      <c r="Y54" s="197" t="str">
        <f t="shared" ca="1" si="0"/>
        <v>2025-47</v>
      </c>
    </row>
    <row r="55" spans="1:25" x14ac:dyDescent="0.25">
      <c r="A55" s="186" t="s">
        <v>232</v>
      </c>
      <c r="B55" s="198">
        <v>0</v>
      </c>
      <c r="C55" s="198">
        <v>1.6458333333333333</v>
      </c>
      <c r="T55" t="s">
        <v>152</v>
      </c>
      <c r="U55">
        <v>260</v>
      </c>
      <c r="V55" cm="1">
        <f t="array" aca="1" ref="V55" ca="1">INDIRECT(T55&amp;"!H"&amp;'Auswertung-Wochen'!U55)</f>
        <v>0</v>
      </c>
      <c r="W55" s="198" cm="1">
        <f t="array" aca="1" ref="W55" ca="1">V55-INDIRECT(T55&amp;"!K"&amp;'Auswertung-Wochen'!U55)</f>
        <v>0</v>
      </c>
      <c r="X55" s="197" cm="1">
        <f t="array" aca="1" ref="X55" ca="1">INDIRECT("November!B"&amp;'Auswertung-Wochen'!U55)</f>
        <v>44522</v>
      </c>
      <c r="Y55" s="197" t="str">
        <f t="shared" ca="1" si="0"/>
        <v>2025-47</v>
      </c>
    </row>
    <row r="56" spans="1:25" x14ac:dyDescent="0.25">
      <c r="A56" s="186" t="s">
        <v>233</v>
      </c>
      <c r="B56" s="198">
        <v>0</v>
      </c>
      <c r="C56" s="198">
        <v>0.65833333333333333</v>
      </c>
      <c r="T56" t="s">
        <v>152</v>
      </c>
      <c r="U56">
        <v>271</v>
      </c>
      <c r="V56" cm="1">
        <f t="array" aca="1" ref="V56" ca="1">INDIRECT(T56&amp;"!H"&amp;'Auswertung-Wochen'!U56)</f>
        <v>0</v>
      </c>
      <c r="W56" s="198" cm="1">
        <f t="array" aca="1" ref="W56" ca="1">V56-INDIRECT(T56&amp;"!K"&amp;'Auswertung-Wochen'!U56)</f>
        <v>0.329166666666667</v>
      </c>
      <c r="X56" s="197" cm="1">
        <f t="array" aca="1" ref="X56" ca="1">INDIRECT("November!B"&amp;'Auswertung-Wochen'!U56)</f>
        <v>44523</v>
      </c>
      <c r="Y56" s="197" t="str">
        <f t="shared" ca="1" si="0"/>
        <v>2025-48</v>
      </c>
    </row>
    <row r="57" spans="1:25" x14ac:dyDescent="0.25">
      <c r="A57" s="186" t="s">
        <v>150</v>
      </c>
      <c r="B57" s="198">
        <v>0</v>
      </c>
      <c r="C57" s="198">
        <v>81.13958333333332</v>
      </c>
      <c r="T57" t="s">
        <v>152</v>
      </c>
      <c r="U57">
        <v>282</v>
      </c>
      <c r="V57" cm="1">
        <f t="array" aca="1" ref="V57" ca="1">INDIRECT(T57&amp;"!H"&amp;'Auswertung-Wochen'!U57)</f>
        <v>0</v>
      </c>
      <c r="W57" s="198" cm="1">
        <f t="array" aca="1" ref="W57" ca="1">V57-INDIRECT(T57&amp;"!K"&amp;'Auswertung-Wochen'!U57)</f>
        <v>0.32916666666666666</v>
      </c>
      <c r="X57" s="197" cm="1">
        <f t="array" aca="1" ref="X57" ca="1">INDIRECT("November!B"&amp;'Auswertung-Wochen'!U57)</f>
        <v>44524</v>
      </c>
      <c r="Y57" s="197" t="str">
        <f t="shared" ca="1" si="0"/>
        <v>2025-48</v>
      </c>
    </row>
    <row r="58" spans="1:25" x14ac:dyDescent="0.25">
      <c r="T58" t="s">
        <v>152</v>
      </c>
      <c r="U58">
        <v>293</v>
      </c>
      <c r="V58" cm="1">
        <f t="array" aca="1" ref="V58" ca="1">INDIRECT(T58&amp;"!H"&amp;'Auswertung-Wochen'!U58)</f>
        <v>0</v>
      </c>
      <c r="W58" s="198" cm="1">
        <f t="array" aca="1" ref="W58" ca="1">V58-INDIRECT(T58&amp;"!K"&amp;'Auswertung-Wochen'!U58)</f>
        <v>0.32916666666666666</v>
      </c>
      <c r="X58" s="197" cm="1">
        <f t="array" aca="1" ref="X58" ca="1">INDIRECT("November!B"&amp;'Auswertung-Wochen'!U58)</f>
        <v>44525</v>
      </c>
      <c r="Y58" s="197" t="str">
        <f t="shared" ca="1" si="0"/>
        <v>2025-48</v>
      </c>
    </row>
    <row r="59" spans="1:25" x14ac:dyDescent="0.25">
      <c r="T59" t="s">
        <v>152</v>
      </c>
      <c r="U59">
        <v>304</v>
      </c>
      <c r="V59" cm="1">
        <f t="array" aca="1" ref="V59" ca="1">INDIRECT(T59&amp;"!H"&amp;'Auswertung-Wochen'!U59)</f>
        <v>0</v>
      </c>
      <c r="W59" s="198" cm="1">
        <f t="array" aca="1" ref="W59" ca="1">V59-INDIRECT(T59&amp;"!K"&amp;'Auswertung-Wochen'!U59)</f>
        <v>0.32916666666666666</v>
      </c>
      <c r="X59" s="197" cm="1">
        <f t="array" aca="1" ref="X59" ca="1">INDIRECT("November!B"&amp;'Auswertung-Wochen'!U59)</f>
        <v>44526</v>
      </c>
      <c r="Y59" s="197" t="str">
        <f t="shared" ca="1" si="0"/>
        <v>2025-48</v>
      </c>
    </row>
    <row r="60" spans="1:25" x14ac:dyDescent="0.25">
      <c r="T60" t="s">
        <v>152</v>
      </c>
      <c r="U60">
        <v>315</v>
      </c>
      <c r="V60" cm="1">
        <f t="array" aca="1" ref="V60" ca="1">INDIRECT(T60&amp;"!H"&amp;'Auswertung-Wochen'!U60)</f>
        <v>0</v>
      </c>
      <c r="W60" s="198" cm="1">
        <f t="array" aca="1" ref="W60" ca="1">V60-INDIRECT(T60&amp;"!K"&amp;'Auswertung-Wochen'!U60)</f>
        <v>0.32916666666666666</v>
      </c>
      <c r="X60" s="197" cm="1">
        <f t="array" aca="1" ref="X60" ca="1">INDIRECT("November!B"&amp;'Auswertung-Wochen'!U60)</f>
        <v>44527</v>
      </c>
      <c r="Y60" s="197" t="str">
        <f t="shared" ca="1" si="0"/>
        <v>2025-48</v>
      </c>
    </row>
    <row r="61" spans="1:25" x14ac:dyDescent="0.25">
      <c r="T61" t="s">
        <v>152</v>
      </c>
      <c r="U61">
        <v>326</v>
      </c>
      <c r="V61" cm="1">
        <f t="array" aca="1" ref="V61" ca="1">INDIRECT(T61&amp;"!H"&amp;'Auswertung-Wochen'!U61)</f>
        <v>0</v>
      </c>
      <c r="W61" s="198" cm="1">
        <f t="array" aca="1" ref="W61" ca="1">V61-INDIRECT(T61&amp;"!K"&amp;'Auswertung-Wochen'!U61)</f>
        <v>0</v>
      </c>
      <c r="X61" s="197" cm="1">
        <f t="array" aca="1" ref="X61" ca="1">INDIRECT("November!B"&amp;'Auswertung-Wochen'!U61)</f>
        <v>44528</v>
      </c>
      <c r="Y61" s="197" t="str">
        <f t="shared" ca="1" si="0"/>
        <v>2025-48</v>
      </c>
    </row>
    <row r="62" spans="1:25" x14ac:dyDescent="0.25">
      <c r="T62" t="s">
        <v>152</v>
      </c>
      <c r="U62">
        <v>337</v>
      </c>
      <c r="V62" cm="1">
        <f t="array" aca="1" ref="V62" ca="1">INDIRECT(T62&amp;"!H"&amp;'Auswertung-Wochen'!U62)</f>
        <v>0</v>
      </c>
      <c r="W62" s="198" cm="1">
        <f t="array" aca="1" ref="W62" ca="1">V62-INDIRECT(T62&amp;"!K"&amp;'Auswertung-Wochen'!U62)</f>
        <v>0</v>
      </c>
      <c r="X62" s="197" cm="1">
        <f t="array" aca="1" ref="X62" ca="1">INDIRECT("November!B"&amp;'Auswertung-Wochen'!U62)</f>
        <v>44529</v>
      </c>
      <c r="Y62" s="197" t="str">
        <f t="shared" ca="1" si="0"/>
        <v>2025-48</v>
      </c>
    </row>
    <row r="63" spans="1:25" x14ac:dyDescent="0.25">
      <c r="T63" t="s">
        <v>153</v>
      </c>
      <c r="U63">
        <v>18</v>
      </c>
      <c r="V63" cm="1">
        <f t="array" aca="1" ref="V63" ca="1">INDIRECT(T63&amp;"!H"&amp;'Auswertung-Wochen'!U63)</f>
        <v>0</v>
      </c>
      <c r="W63" s="198" cm="1">
        <f t="array" aca="1" ref="W63" ca="1">V63-INDIRECT(T63&amp;"!K"&amp;'Auswertung-Wochen'!U63)</f>
        <v>0.329166666666667</v>
      </c>
      <c r="X63" s="197" cm="1">
        <f t="array" aca="1" ref="X63" ca="1">INDIRECT("Dezember!B"&amp;'Auswertung-Wochen'!U63)</f>
        <v>44530</v>
      </c>
      <c r="Y63" s="197" t="str">
        <f t="shared" ca="1" si="0"/>
        <v>2025-49</v>
      </c>
    </row>
    <row r="64" spans="1:25" x14ac:dyDescent="0.25">
      <c r="T64" t="s">
        <v>153</v>
      </c>
      <c r="U64">
        <v>29</v>
      </c>
      <c r="V64" cm="1">
        <f t="array" aca="1" ref="V64" ca="1">INDIRECT(T64&amp;"!H"&amp;'Auswertung-Wochen'!U64)</f>
        <v>0</v>
      </c>
      <c r="W64" s="198" cm="1">
        <f t="array" aca="1" ref="W64" ca="1">V64-INDIRECT(T64&amp;"!K"&amp;'Auswertung-Wochen'!U64)</f>
        <v>0.32916666666666666</v>
      </c>
      <c r="X64" s="197" cm="1">
        <f t="array" aca="1" ref="X64" ca="1">INDIRECT("Dezember!B"&amp;'Auswertung-Wochen'!U64)</f>
        <v>44531</v>
      </c>
      <c r="Y64" s="197" t="str">
        <f t="shared" ca="1" si="0"/>
        <v>2025-49</v>
      </c>
    </row>
    <row r="65" spans="20:25" x14ac:dyDescent="0.25">
      <c r="T65" t="s">
        <v>153</v>
      </c>
      <c r="U65">
        <v>40</v>
      </c>
      <c r="V65" cm="1">
        <f t="array" aca="1" ref="V65" ca="1">INDIRECT(T65&amp;"!H"&amp;'Auswertung-Wochen'!U65)</f>
        <v>0</v>
      </c>
      <c r="W65" s="198" cm="1">
        <f t="array" aca="1" ref="W65" ca="1">V65-INDIRECT(T65&amp;"!K"&amp;'Auswertung-Wochen'!U65)</f>
        <v>0.32916666666666666</v>
      </c>
      <c r="X65" s="197" cm="1">
        <f t="array" aca="1" ref="X65" ca="1">INDIRECT("Dezember!B"&amp;'Auswertung-Wochen'!U65)</f>
        <v>44532</v>
      </c>
      <c r="Y65" s="197" t="str">
        <f t="shared" ca="1" si="0"/>
        <v>2025-49</v>
      </c>
    </row>
    <row r="66" spans="20:25" x14ac:dyDescent="0.25">
      <c r="T66" t="s">
        <v>153</v>
      </c>
      <c r="U66">
        <v>51</v>
      </c>
      <c r="V66" cm="1">
        <f t="array" aca="1" ref="V66" ca="1">INDIRECT(T66&amp;"!H"&amp;'Auswertung-Wochen'!U66)</f>
        <v>0</v>
      </c>
      <c r="W66" s="198" cm="1">
        <f t="array" aca="1" ref="W66" ca="1">V66-INDIRECT(T66&amp;"!K"&amp;'Auswertung-Wochen'!U66)</f>
        <v>0.32916666666666666</v>
      </c>
      <c r="X66" s="197" cm="1">
        <f t="array" aca="1" ref="X66" ca="1">INDIRECT("Dezember!B"&amp;'Auswertung-Wochen'!U66)</f>
        <v>44533</v>
      </c>
      <c r="Y66" s="197" t="str">
        <f t="shared" ref="Y66:Y87" ca="1" si="1">YEAR(X66)&amp;"-"&amp;TEXT(_xlfn.ISOWEEKNUM(X66),"00")</f>
        <v>2025-49</v>
      </c>
    </row>
    <row r="67" spans="20:25" x14ac:dyDescent="0.25">
      <c r="T67" t="s">
        <v>153</v>
      </c>
      <c r="U67">
        <v>62</v>
      </c>
      <c r="V67" cm="1">
        <f t="array" aca="1" ref="V67" ca="1">INDIRECT(T67&amp;"!H"&amp;'Auswertung-Wochen'!U67)</f>
        <v>0</v>
      </c>
      <c r="W67" s="198" cm="1">
        <f t="array" aca="1" ref="W67" ca="1">V67-INDIRECT(T67&amp;"!K"&amp;'Auswertung-Wochen'!U67)</f>
        <v>0.32916666666666666</v>
      </c>
      <c r="X67" s="197" cm="1">
        <f t="array" aca="1" ref="X67" ca="1">INDIRECT("Dezember!B"&amp;'Auswertung-Wochen'!U67)</f>
        <v>44534</v>
      </c>
      <c r="Y67" s="197" t="str">
        <f t="shared" ca="1" si="1"/>
        <v>2025-49</v>
      </c>
    </row>
    <row r="68" spans="20:25" x14ac:dyDescent="0.25">
      <c r="T68" t="s">
        <v>153</v>
      </c>
      <c r="U68">
        <v>73</v>
      </c>
      <c r="V68" cm="1">
        <f t="array" aca="1" ref="V68" ca="1">INDIRECT(T68&amp;"!H"&amp;'Auswertung-Wochen'!U68)</f>
        <v>0</v>
      </c>
      <c r="W68" s="198" cm="1">
        <f t="array" aca="1" ref="W68" ca="1">V68-INDIRECT(T68&amp;"!K"&amp;'Auswertung-Wochen'!U68)</f>
        <v>0</v>
      </c>
      <c r="X68" s="197" cm="1">
        <f t="array" aca="1" ref="X68" ca="1">INDIRECT("Dezember!B"&amp;'Auswertung-Wochen'!U68)</f>
        <v>44535</v>
      </c>
      <c r="Y68" s="197" t="str">
        <f t="shared" ca="1" si="1"/>
        <v>2025-49</v>
      </c>
    </row>
    <row r="69" spans="20:25" x14ac:dyDescent="0.25">
      <c r="T69" t="s">
        <v>153</v>
      </c>
      <c r="U69">
        <v>84</v>
      </c>
      <c r="V69" cm="1">
        <f t="array" aca="1" ref="V69" ca="1">INDIRECT(T69&amp;"!H"&amp;'Auswertung-Wochen'!U69)</f>
        <v>0</v>
      </c>
      <c r="W69" s="198" cm="1">
        <f t="array" aca="1" ref="W69" ca="1">V69-INDIRECT(T69&amp;"!K"&amp;'Auswertung-Wochen'!U69)</f>
        <v>0</v>
      </c>
      <c r="X69" s="197" cm="1">
        <f t="array" aca="1" ref="X69" ca="1">INDIRECT("Dezember!B"&amp;'Auswertung-Wochen'!U69)</f>
        <v>44536</v>
      </c>
      <c r="Y69" s="197" t="str">
        <f t="shared" ca="1" si="1"/>
        <v>2025-49</v>
      </c>
    </row>
    <row r="70" spans="20:25" x14ac:dyDescent="0.25">
      <c r="T70" t="s">
        <v>153</v>
      </c>
      <c r="U70">
        <v>95</v>
      </c>
      <c r="V70" cm="1">
        <f t="array" aca="1" ref="V70" ca="1">INDIRECT(T70&amp;"!H"&amp;'Auswertung-Wochen'!U70)</f>
        <v>0</v>
      </c>
      <c r="W70" s="198" cm="1">
        <f t="array" aca="1" ref="W70" ca="1">V70-INDIRECT(T70&amp;"!K"&amp;'Auswertung-Wochen'!U70)</f>
        <v>0.329166666666667</v>
      </c>
      <c r="X70" s="197" cm="1">
        <f t="array" aca="1" ref="X70" ca="1">INDIRECT("Dezember!B"&amp;'Auswertung-Wochen'!U70)</f>
        <v>44537</v>
      </c>
      <c r="Y70" s="197" t="str">
        <f t="shared" ca="1" si="1"/>
        <v>2025-50</v>
      </c>
    </row>
    <row r="71" spans="20:25" x14ac:dyDescent="0.25">
      <c r="T71" t="s">
        <v>153</v>
      </c>
      <c r="U71">
        <v>106</v>
      </c>
      <c r="V71" cm="1">
        <f t="array" aca="1" ref="V71" ca="1">INDIRECT(T71&amp;"!H"&amp;'Auswertung-Wochen'!U71)</f>
        <v>0</v>
      </c>
      <c r="W71" s="198" cm="1">
        <f t="array" aca="1" ref="W71" ca="1">V71-INDIRECT(T71&amp;"!K"&amp;'Auswertung-Wochen'!U71)</f>
        <v>0.32916666666666666</v>
      </c>
      <c r="X71" s="197" cm="1">
        <f t="array" aca="1" ref="X71" ca="1">INDIRECT("Dezember!B"&amp;'Auswertung-Wochen'!U71)</f>
        <v>44538</v>
      </c>
      <c r="Y71" s="197" t="str">
        <f t="shared" ca="1" si="1"/>
        <v>2025-50</v>
      </c>
    </row>
    <row r="72" spans="20:25" x14ac:dyDescent="0.25">
      <c r="T72" t="s">
        <v>153</v>
      </c>
      <c r="U72">
        <v>117</v>
      </c>
      <c r="V72" cm="1">
        <f t="array" aca="1" ref="V72" ca="1">INDIRECT(T72&amp;"!H"&amp;'Auswertung-Wochen'!U72)</f>
        <v>0</v>
      </c>
      <c r="W72" s="198" cm="1">
        <f t="array" aca="1" ref="W72" ca="1">V72-INDIRECT(T72&amp;"!K"&amp;'Auswertung-Wochen'!U72)</f>
        <v>0.32916666666666666</v>
      </c>
      <c r="X72" s="197" cm="1">
        <f t="array" aca="1" ref="X72" ca="1">INDIRECT("Dezember!B"&amp;'Auswertung-Wochen'!U72)</f>
        <v>44539</v>
      </c>
      <c r="Y72" s="197" t="str">
        <f t="shared" ca="1" si="1"/>
        <v>2025-50</v>
      </c>
    </row>
    <row r="73" spans="20:25" x14ac:dyDescent="0.25">
      <c r="T73" t="s">
        <v>153</v>
      </c>
      <c r="U73">
        <v>128</v>
      </c>
      <c r="V73" cm="1">
        <f t="array" aca="1" ref="V73" ca="1">INDIRECT(T73&amp;"!H"&amp;'Auswertung-Wochen'!U73)</f>
        <v>0</v>
      </c>
      <c r="W73" s="198" cm="1">
        <f t="array" aca="1" ref="W73" ca="1">V73-INDIRECT(T73&amp;"!K"&amp;'Auswertung-Wochen'!U73)</f>
        <v>0.32916666666666666</v>
      </c>
      <c r="X73" s="197" cm="1">
        <f t="array" aca="1" ref="X73" ca="1">INDIRECT("Dezember!B"&amp;'Auswertung-Wochen'!U73)</f>
        <v>44540</v>
      </c>
      <c r="Y73" s="197" t="str">
        <f t="shared" ca="1" si="1"/>
        <v>2025-50</v>
      </c>
    </row>
    <row r="74" spans="20:25" x14ac:dyDescent="0.25">
      <c r="T74" t="s">
        <v>153</v>
      </c>
      <c r="U74">
        <v>139</v>
      </c>
      <c r="V74" cm="1">
        <f t="array" aca="1" ref="V74" ca="1">INDIRECT(T74&amp;"!H"&amp;'Auswertung-Wochen'!U74)</f>
        <v>0</v>
      </c>
      <c r="W74" s="198" cm="1">
        <f t="array" aca="1" ref="W74" ca="1">V74-INDIRECT(T74&amp;"!K"&amp;'Auswertung-Wochen'!U74)</f>
        <v>0.32916666666666666</v>
      </c>
      <c r="X74" s="197" cm="1">
        <f t="array" aca="1" ref="X74" ca="1">INDIRECT("Dezember!B"&amp;'Auswertung-Wochen'!U74)</f>
        <v>44541</v>
      </c>
      <c r="Y74" s="197" t="str">
        <f t="shared" ca="1" si="1"/>
        <v>2025-50</v>
      </c>
    </row>
    <row r="75" spans="20:25" x14ac:dyDescent="0.25">
      <c r="T75" t="s">
        <v>153</v>
      </c>
      <c r="U75">
        <v>150</v>
      </c>
      <c r="V75" cm="1">
        <f t="array" aca="1" ref="V75" ca="1">INDIRECT(T75&amp;"!H"&amp;'Auswertung-Wochen'!U75)</f>
        <v>0</v>
      </c>
      <c r="W75" s="198" cm="1">
        <f t="array" aca="1" ref="W75" ca="1">V75-INDIRECT(T75&amp;"!K"&amp;'Auswertung-Wochen'!U75)</f>
        <v>0</v>
      </c>
      <c r="X75" s="197" cm="1">
        <f t="array" aca="1" ref="X75" ca="1">INDIRECT("Dezember!B"&amp;'Auswertung-Wochen'!U75)</f>
        <v>44542</v>
      </c>
      <c r="Y75" s="197" t="str">
        <f t="shared" ca="1" si="1"/>
        <v>2025-50</v>
      </c>
    </row>
    <row r="76" spans="20:25" x14ac:dyDescent="0.25">
      <c r="T76" t="s">
        <v>153</v>
      </c>
      <c r="U76">
        <v>161</v>
      </c>
      <c r="V76" cm="1">
        <f t="array" aca="1" ref="V76" ca="1">INDIRECT(T76&amp;"!H"&amp;'Auswertung-Wochen'!U76)</f>
        <v>0</v>
      </c>
      <c r="W76" s="198" cm="1">
        <f t="array" aca="1" ref="W76" ca="1">V76-INDIRECT(T76&amp;"!K"&amp;'Auswertung-Wochen'!U76)</f>
        <v>0</v>
      </c>
      <c r="X76" s="197" cm="1">
        <f t="array" aca="1" ref="X76" ca="1">INDIRECT("Dezember!B"&amp;'Auswertung-Wochen'!U76)</f>
        <v>44543</v>
      </c>
      <c r="Y76" s="197" t="str">
        <f t="shared" ca="1" si="1"/>
        <v>2025-50</v>
      </c>
    </row>
    <row r="77" spans="20:25" x14ac:dyDescent="0.25">
      <c r="T77" t="s">
        <v>153</v>
      </c>
      <c r="U77">
        <v>172</v>
      </c>
      <c r="V77" cm="1">
        <f t="array" aca="1" ref="V77" ca="1">INDIRECT(T77&amp;"!H"&amp;'Auswertung-Wochen'!U77)</f>
        <v>0</v>
      </c>
      <c r="W77" s="198" cm="1">
        <f t="array" aca="1" ref="W77" ca="1">V77-INDIRECT(T77&amp;"!K"&amp;'Auswertung-Wochen'!U77)</f>
        <v>0.329166666666667</v>
      </c>
      <c r="X77" s="197" cm="1">
        <f t="array" aca="1" ref="X77" ca="1">INDIRECT("Dezember!B"&amp;'Auswertung-Wochen'!U77)</f>
        <v>44544</v>
      </c>
      <c r="Y77" s="197" t="str">
        <f t="shared" ca="1" si="1"/>
        <v>2025-51</v>
      </c>
    </row>
    <row r="78" spans="20:25" x14ac:dyDescent="0.25">
      <c r="T78" t="s">
        <v>153</v>
      </c>
      <c r="U78">
        <v>183</v>
      </c>
      <c r="V78" cm="1">
        <f t="array" aca="1" ref="V78" ca="1">INDIRECT(T78&amp;"!H"&amp;'Auswertung-Wochen'!U78)</f>
        <v>0</v>
      </c>
      <c r="W78" s="198" cm="1">
        <f t="array" aca="1" ref="W78" ca="1">V78-INDIRECT(T78&amp;"!K"&amp;'Auswertung-Wochen'!U78)</f>
        <v>0.32916666666666666</v>
      </c>
      <c r="X78" s="197" cm="1">
        <f t="array" aca="1" ref="X78" ca="1">INDIRECT("Dezember!B"&amp;'Auswertung-Wochen'!U78)</f>
        <v>44545</v>
      </c>
      <c r="Y78" s="197" t="str">
        <f t="shared" ca="1" si="1"/>
        <v>2025-51</v>
      </c>
    </row>
    <row r="79" spans="20:25" x14ac:dyDescent="0.25">
      <c r="T79" t="s">
        <v>153</v>
      </c>
      <c r="U79">
        <v>194</v>
      </c>
      <c r="V79" cm="1">
        <f t="array" aca="1" ref="V79" ca="1">INDIRECT(T79&amp;"!H"&amp;'Auswertung-Wochen'!U79)</f>
        <v>0</v>
      </c>
      <c r="W79" s="198" cm="1">
        <f t="array" aca="1" ref="W79" ca="1">V79-INDIRECT(T79&amp;"!K"&amp;'Auswertung-Wochen'!U79)</f>
        <v>0.32916666666666666</v>
      </c>
      <c r="X79" s="197" cm="1">
        <f t="array" aca="1" ref="X79" ca="1">INDIRECT("Dezember!B"&amp;'Auswertung-Wochen'!U79)</f>
        <v>44546</v>
      </c>
      <c r="Y79" s="197" t="str">
        <f t="shared" ca="1" si="1"/>
        <v>2025-51</v>
      </c>
    </row>
    <row r="80" spans="20:25" x14ac:dyDescent="0.25">
      <c r="T80" t="s">
        <v>153</v>
      </c>
      <c r="U80">
        <v>205</v>
      </c>
      <c r="V80" cm="1">
        <f t="array" aca="1" ref="V80" ca="1">INDIRECT(T80&amp;"!H"&amp;'Auswertung-Wochen'!U80)</f>
        <v>0</v>
      </c>
      <c r="W80" s="198" cm="1">
        <f t="array" aca="1" ref="W80" ca="1">V80-INDIRECT(T80&amp;"!K"&amp;'Auswertung-Wochen'!U80)</f>
        <v>0.32916666666666666</v>
      </c>
      <c r="X80" s="197" cm="1">
        <f t="array" aca="1" ref="X80" ca="1">INDIRECT("Dezember!B"&amp;'Auswertung-Wochen'!U80)</f>
        <v>44547</v>
      </c>
      <c r="Y80" s="197" t="str">
        <f t="shared" ca="1" si="1"/>
        <v>2025-51</v>
      </c>
    </row>
    <row r="81" spans="20:25" x14ac:dyDescent="0.25">
      <c r="T81" t="s">
        <v>153</v>
      </c>
      <c r="U81">
        <v>216</v>
      </c>
      <c r="V81" cm="1">
        <f t="array" aca="1" ref="V81" ca="1">INDIRECT(T81&amp;"!H"&amp;'Auswertung-Wochen'!U81)</f>
        <v>0</v>
      </c>
      <c r="W81" s="198" cm="1">
        <f t="array" aca="1" ref="W81" ca="1">V81-INDIRECT(T81&amp;"!K"&amp;'Auswertung-Wochen'!U81)</f>
        <v>0.32916666666666666</v>
      </c>
      <c r="X81" s="197" cm="1">
        <f t="array" aca="1" ref="X81" ca="1">INDIRECT("Dezember!B"&amp;'Auswertung-Wochen'!U81)</f>
        <v>44548</v>
      </c>
      <c r="Y81" s="197" t="str">
        <f t="shared" ca="1" si="1"/>
        <v>2025-51</v>
      </c>
    </row>
    <row r="82" spans="20:25" x14ac:dyDescent="0.25">
      <c r="T82" t="s">
        <v>153</v>
      </c>
      <c r="U82">
        <v>227</v>
      </c>
      <c r="V82" cm="1">
        <f t="array" aca="1" ref="V82" ca="1">INDIRECT(T82&amp;"!H"&amp;'Auswertung-Wochen'!U82)</f>
        <v>0</v>
      </c>
      <c r="W82" s="198" cm="1">
        <f t="array" aca="1" ref="W82" ca="1">V82-INDIRECT(T82&amp;"!K"&amp;'Auswertung-Wochen'!U82)</f>
        <v>0</v>
      </c>
      <c r="X82" s="197" cm="1">
        <f t="array" aca="1" ref="X82" ca="1">INDIRECT("Dezember!B"&amp;'Auswertung-Wochen'!U82)</f>
        <v>44549</v>
      </c>
      <c r="Y82" s="197" t="str">
        <f t="shared" ca="1" si="1"/>
        <v>2025-51</v>
      </c>
    </row>
    <row r="83" spans="20:25" x14ac:dyDescent="0.25">
      <c r="T83" t="s">
        <v>153</v>
      </c>
      <c r="U83">
        <v>238</v>
      </c>
      <c r="V83" cm="1">
        <f t="array" aca="1" ref="V83" ca="1">INDIRECT(T83&amp;"!H"&amp;'Auswertung-Wochen'!U83)</f>
        <v>0</v>
      </c>
      <c r="W83" s="198" cm="1">
        <f t="array" aca="1" ref="W83" ca="1">V83-INDIRECT(T83&amp;"!K"&amp;'Auswertung-Wochen'!U83)</f>
        <v>0</v>
      </c>
      <c r="X83" s="197" cm="1">
        <f t="array" aca="1" ref="X83" ca="1">INDIRECT("Dezember!B"&amp;'Auswertung-Wochen'!U83)</f>
        <v>44550</v>
      </c>
      <c r="Y83" s="197" t="str">
        <f t="shared" ca="1" si="1"/>
        <v>2025-51</v>
      </c>
    </row>
    <row r="84" spans="20:25" x14ac:dyDescent="0.25">
      <c r="T84" t="s">
        <v>153</v>
      </c>
      <c r="U84">
        <v>249</v>
      </c>
      <c r="V84" cm="1">
        <f t="array" aca="1" ref="V84" ca="1">INDIRECT(T84&amp;"!H"&amp;'Auswertung-Wochen'!U84)</f>
        <v>0</v>
      </c>
      <c r="W84" s="198" cm="1">
        <f t="array" aca="1" ref="W84" ca="1">V84-INDIRECT(T84&amp;"!K"&amp;'Auswertung-Wochen'!U84)</f>
        <v>0.329166666666667</v>
      </c>
      <c r="X84" s="197" cm="1">
        <f t="array" aca="1" ref="X84" ca="1">INDIRECT("Dezember!B"&amp;'Auswertung-Wochen'!U84)</f>
        <v>44551</v>
      </c>
      <c r="Y84" s="197" t="str">
        <f t="shared" ca="1" si="1"/>
        <v>2025-52</v>
      </c>
    </row>
    <row r="85" spans="20:25" x14ac:dyDescent="0.25">
      <c r="T85" t="s">
        <v>153</v>
      </c>
      <c r="U85">
        <v>260</v>
      </c>
      <c r="V85" cm="1">
        <f t="array" aca="1" ref="V85" ca="1">INDIRECT(T85&amp;"!H"&amp;'Auswertung-Wochen'!U85)</f>
        <v>0</v>
      </c>
      <c r="W85" s="198" cm="1">
        <f t="array" aca="1" ref="W85" ca="1">V85-INDIRECT(T85&amp;"!K"&amp;'Auswertung-Wochen'!U85)</f>
        <v>0.32916666666666666</v>
      </c>
      <c r="X85" s="197" cm="1">
        <f t="array" aca="1" ref="X85" ca="1">INDIRECT("Dezember!B"&amp;'Auswertung-Wochen'!U85)</f>
        <v>44552</v>
      </c>
      <c r="Y85" s="197" t="str">
        <f t="shared" ca="1" si="1"/>
        <v>2025-52</v>
      </c>
    </row>
    <row r="86" spans="20:25" x14ac:dyDescent="0.25">
      <c r="T86" t="s">
        <v>153</v>
      </c>
      <c r="U86">
        <v>271</v>
      </c>
      <c r="V86" cm="1">
        <f t="array" aca="1" ref="V86" ca="1">INDIRECT(T86&amp;"!H"&amp;'Auswertung-Wochen'!U86)</f>
        <v>0</v>
      </c>
      <c r="W86" s="198" cm="1">
        <f t="array" aca="1" ref="W86" ca="1">V86-INDIRECT(T86&amp;"!K"&amp;'Auswertung-Wochen'!U86)</f>
        <v>0</v>
      </c>
      <c r="X86" s="197" cm="1">
        <f t="array" aca="1" ref="X86" ca="1">INDIRECT("Dezember!B"&amp;'Auswertung-Wochen'!U86)</f>
        <v>44553</v>
      </c>
      <c r="Y86" s="197" t="str">
        <f t="shared" ca="1" si="1"/>
        <v>2025-52</v>
      </c>
    </row>
    <row r="87" spans="20:25" x14ac:dyDescent="0.25">
      <c r="T87" t="s">
        <v>153</v>
      </c>
      <c r="U87">
        <v>282</v>
      </c>
      <c r="V87" cm="1">
        <f t="array" aca="1" ref="V87" ca="1">INDIRECT(T87&amp;"!H"&amp;'Auswertung-Wochen'!U87)</f>
        <v>0</v>
      </c>
      <c r="W87" s="198" cm="1">
        <f t="array" aca="1" ref="W87" ca="1">V87-INDIRECT(T87&amp;"!K"&amp;'Auswertung-Wochen'!U87)</f>
        <v>0</v>
      </c>
      <c r="X87" s="197" cm="1">
        <f t="array" aca="1" ref="X87" ca="1">INDIRECT("Dezember!B"&amp;'Auswertung-Wochen'!U87)</f>
        <v>44554</v>
      </c>
      <c r="Y87" s="197" t="str">
        <f t="shared" ca="1" si="1"/>
        <v>2025-52</v>
      </c>
    </row>
    <row r="88" spans="20:25" x14ac:dyDescent="0.25">
      <c r="T88" t="s">
        <v>153</v>
      </c>
      <c r="U88">
        <v>293</v>
      </c>
      <c r="V88" cm="1">
        <f t="array" aca="1" ref="V88" ca="1">INDIRECT(T88&amp;"!H"&amp;'Auswertung-Wochen'!U88)</f>
        <v>0</v>
      </c>
      <c r="W88" s="198" cm="1">
        <f t="array" aca="1" ref="W88" ca="1">V88-INDIRECT(T88&amp;"!K"&amp;'Auswertung-Wochen'!U88)</f>
        <v>0</v>
      </c>
      <c r="X88" s="197" cm="1">
        <f t="array" aca="1" ref="X88" ca="1">INDIRECT("Dezember!B"&amp;'Auswertung-Wochen'!U88)</f>
        <v>44555</v>
      </c>
      <c r="Y88" s="197" t="str">
        <f t="shared" ref="Y88:Y91" ca="1" si="2">IF(_xlfn.ISOWEEKNUM(X88)=1,YEAR(X88)+1&amp;"-"&amp;TEXT(_xlfn.ISOWEEKNUM(X88),"00"),YEAR(X88)&amp;"-"&amp;TEXT(_xlfn.ISOWEEKNUM(X88),"00"))</f>
        <v>2025-52</v>
      </c>
    </row>
    <row r="89" spans="20:25" x14ac:dyDescent="0.25">
      <c r="T89" t="s">
        <v>153</v>
      </c>
      <c r="U89">
        <v>304</v>
      </c>
      <c r="V89" cm="1">
        <f t="array" aca="1" ref="V89" ca="1">INDIRECT(T89&amp;"!H"&amp;'Auswertung-Wochen'!U89)</f>
        <v>0</v>
      </c>
      <c r="W89" s="198" cm="1">
        <f t="array" aca="1" ref="W89" ca="1">V89-INDIRECT(T89&amp;"!K"&amp;'Auswertung-Wochen'!U89)</f>
        <v>0</v>
      </c>
      <c r="X89" s="197" cm="1">
        <f t="array" aca="1" ref="X89" ca="1">INDIRECT("Dezember!B"&amp;'Auswertung-Wochen'!U89)</f>
        <v>44556</v>
      </c>
      <c r="Y89" s="197" t="str">
        <f t="shared" ca="1" si="2"/>
        <v>2025-52</v>
      </c>
    </row>
    <row r="90" spans="20:25" x14ac:dyDescent="0.25">
      <c r="T90" t="s">
        <v>153</v>
      </c>
      <c r="U90">
        <v>315</v>
      </c>
      <c r="V90" cm="1">
        <f t="array" aca="1" ref="V90" ca="1">INDIRECT(T90&amp;"!H"&amp;'Auswertung-Wochen'!U90)</f>
        <v>0</v>
      </c>
      <c r="W90" s="198" cm="1">
        <f t="array" aca="1" ref="W90" ca="1">V90-INDIRECT(T90&amp;"!K"&amp;'Auswertung-Wochen'!U90)</f>
        <v>0</v>
      </c>
      <c r="X90" s="197" cm="1">
        <f t="array" aca="1" ref="X90" ca="1">INDIRECT("Dezember!B"&amp;'Auswertung-Wochen'!U90)</f>
        <v>44557</v>
      </c>
      <c r="Y90" s="197" t="str">
        <f t="shared" ca="1" si="2"/>
        <v>2025-52</v>
      </c>
    </row>
    <row r="91" spans="20:25" x14ac:dyDescent="0.25">
      <c r="T91" t="s">
        <v>153</v>
      </c>
      <c r="U91">
        <v>326</v>
      </c>
      <c r="V91" cm="1">
        <f t="array" aca="1" ref="V91" ca="1">INDIRECT(T91&amp;"!H"&amp;'Auswertung-Wochen'!U91)</f>
        <v>0</v>
      </c>
      <c r="W91" s="198" cm="1">
        <f t="array" aca="1" ref="W91" ca="1">V91-INDIRECT(T91&amp;"!K"&amp;'Auswertung-Wochen'!U91)</f>
        <v>0.329166666666667</v>
      </c>
      <c r="X91" s="197" cm="1">
        <f t="array" aca="1" ref="X91" ca="1">INDIRECT("Dezember!B"&amp;'Auswertung-Wochen'!U91)</f>
        <v>44558</v>
      </c>
      <c r="Y91" s="197" t="str">
        <f t="shared" ca="1" si="2"/>
        <v>2026-01</v>
      </c>
    </row>
    <row r="92" spans="20:25" x14ac:dyDescent="0.25">
      <c r="T92" t="s">
        <v>153</v>
      </c>
      <c r="U92">
        <v>337</v>
      </c>
      <c r="V92" cm="1">
        <f t="array" aca="1" ref="V92" ca="1">INDIRECT(T92&amp;"!H"&amp;'Auswertung-Wochen'!U92)</f>
        <v>0</v>
      </c>
      <c r="W92" s="198" cm="1">
        <f t="array" aca="1" ref="W92" ca="1">V92-INDIRECT(T92&amp;"!K"&amp;'Auswertung-Wochen'!U92)</f>
        <v>0.32916666666666666</v>
      </c>
      <c r="X92" s="197" cm="1">
        <f t="array" aca="1" ref="X92" ca="1">INDIRECT("Dezember!B"&amp;'Auswertung-Wochen'!U92)</f>
        <v>44559</v>
      </c>
      <c r="Y92" s="197" t="str">
        <f ca="1">IF(_xlfn.ISOWEEKNUM(X92)=1,YEAR(X92)+1&amp;"-"&amp;TEXT(_xlfn.ISOWEEKNUM(X92),"00"),YEAR(X92)&amp;"-"&amp;TEXT(_xlfn.ISOWEEKNUM(X92),"00"))</f>
        <v>2026-01</v>
      </c>
    </row>
    <row r="93" spans="20:25" x14ac:dyDescent="0.25">
      <c r="T93" t="s">
        <v>153</v>
      </c>
      <c r="U93">
        <v>348</v>
      </c>
      <c r="V93" cm="1">
        <f t="array" aca="1" ref="V93" ca="1">INDIRECT(T93&amp;"!H"&amp;'Auswertung-Wochen'!U93)</f>
        <v>0</v>
      </c>
      <c r="W93" s="198" cm="1">
        <f t="array" aca="1" ref="W93" ca="1">V93-INDIRECT(T93&amp;"!K"&amp;'Auswertung-Wochen'!U93)</f>
        <v>0</v>
      </c>
      <c r="X93" s="197" cm="1">
        <f t="array" aca="1" ref="X93" ca="1">INDIRECT("Dezember!B"&amp;'Auswertung-Wochen'!U93)</f>
        <v>44560</v>
      </c>
      <c r="Y93" s="197" t="str">
        <f ca="1">IF(_xlfn.ISOWEEKNUM(X93)=1,YEAR(X93)+1&amp;"-"&amp;TEXT(_xlfn.ISOWEEKNUM(X93),"00"),YEAR(X93)&amp;"-"&amp;TEXT(_xlfn.ISOWEEKNUM(X93),"00"))</f>
        <v>2026-01</v>
      </c>
    </row>
    <row r="94" spans="20:25" x14ac:dyDescent="0.25">
      <c r="T94" t="s">
        <v>154</v>
      </c>
      <c r="U94">
        <v>18</v>
      </c>
      <c r="V94" cm="1">
        <f t="array" aca="1" ref="V94" ca="1">INDIRECT(T94&amp;"!H"&amp;'Auswertung-Wochen'!U94)</f>
        <v>0</v>
      </c>
      <c r="W94" s="198" cm="1">
        <f t="array" aca="1" ref="W94" ca="1">V94-INDIRECT(T94&amp;"!K"&amp;'Auswertung-Wochen'!U94)</f>
        <v>0</v>
      </c>
      <c r="X94" s="197" cm="1">
        <f t="array" aca="1" ref="X94" ca="1">INDIRECT("Januar!B"&amp;'Auswertung-Wochen'!U94)</f>
        <v>44561</v>
      </c>
      <c r="Y94" s="197" t="str">
        <f t="shared" ref="Y94:Y101" ca="1" si="3">YEAR(X94)&amp;"-"&amp;TEXT(_xlfn.ISOWEEKNUM(X94),"00")</f>
        <v>2026-01</v>
      </c>
    </row>
    <row r="95" spans="20:25" x14ac:dyDescent="0.25">
      <c r="T95" t="s">
        <v>154</v>
      </c>
      <c r="U95">
        <v>29</v>
      </c>
      <c r="V95" cm="1">
        <f t="array" aca="1" ref="V95" ca="1">INDIRECT(T95&amp;"!H"&amp;'Auswertung-Wochen'!U95)</f>
        <v>0</v>
      </c>
      <c r="W95" s="198" cm="1">
        <f t="array" aca="1" ref="W95" ca="1">V95-INDIRECT(T95&amp;"!K"&amp;'Auswertung-Wochen'!U95)</f>
        <v>0.32916666666666666</v>
      </c>
      <c r="X95" s="197" cm="1">
        <f t="array" aca="1" ref="X95" ca="1">INDIRECT("Januar!B"&amp;'Auswertung-Wochen'!U95)</f>
        <v>44562</v>
      </c>
      <c r="Y95" s="197" t="str">
        <f t="shared" ca="1" si="3"/>
        <v>2026-01</v>
      </c>
    </row>
    <row r="96" spans="20:25" x14ac:dyDescent="0.25">
      <c r="T96" t="s">
        <v>154</v>
      </c>
      <c r="U96">
        <v>40</v>
      </c>
      <c r="V96" cm="1">
        <f t="array" aca="1" ref="V96" ca="1">INDIRECT(T96&amp;"!H"&amp;'Auswertung-Wochen'!U96)</f>
        <v>0</v>
      </c>
      <c r="W96" s="198" cm="1">
        <f t="array" aca="1" ref="W96" ca="1">V96-INDIRECT(T96&amp;"!K"&amp;'Auswertung-Wochen'!U96)</f>
        <v>0</v>
      </c>
      <c r="X96" s="197" cm="1">
        <f t="array" aca="1" ref="X96" ca="1">INDIRECT("Januar!B"&amp;'Auswertung-Wochen'!U96)</f>
        <v>44563</v>
      </c>
      <c r="Y96" s="197" t="str">
        <f t="shared" ca="1" si="3"/>
        <v>2026-01</v>
      </c>
    </row>
    <row r="97" spans="20:25" x14ac:dyDescent="0.25">
      <c r="T97" t="s">
        <v>154</v>
      </c>
      <c r="U97">
        <v>51</v>
      </c>
      <c r="V97" cm="1">
        <f t="array" aca="1" ref="V97" ca="1">INDIRECT(T97&amp;"!H"&amp;'Auswertung-Wochen'!U97)</f>
        <v>0</v>
      </c>
      <c r="W97" s="198" cm="1">
        <f t="array" aca="1" ref="W97" ca="1">V97-INDIRECT(T97&amp;"!K"&amp;'Auswertung-Wochen'!U97)</f>
        <v>0</v>
      </c>
      <c r="X97" s="197" cm="1">
        <f t="array" aca="1" ref="X97" ca="1">INDIRECT("Januar!B"&amp;'Auswertung-Wochen'!U97)</f>
        <v>44564</v>
      </c>
      <c r="Y97" s="197" t="str">
        <f t="shared" ca="1" si="3"/>
        <v>2026-01</v>
      </c>
    </row>
    <row r="98" spans="20:25" x14ac:dyDescent="0.25">
      <c r="T98" t="s">
        <v>154</v>
      </c>
      <c r="U98">
        <v>62</v>
      </c>
      <c r="V98" cm="1">
        <f t="array" aca="1" ref="V98" ca="1">INDIRECT(T98&amp;"!H"&amp;'Auswertung-Wochen'!U98)</f>
        <v>0</v>
      </c>
      <c r="W98" s="198" cm="1">
        <f t="array" aca="1" ref="W98" ca="1">V98-INDIRECT(T98&amp;"!K"&amp;'Auswertung-Wochen'!U98)</f>
        <v>0.329166666666667</v>
      </c>
      <c r="X98" s="197" cm="1">
        <f t="array" aca="1" ref="X98" ca="1">INDIRECT("Januar!B"&amp;'Auswertung-Wochen'!U98)</f>
        <v>44565</v>
      </c>
      <c r="Y98" s="197" t="str">
        <f t="shared" ca="1" si="3"/>
        <v>2026-02</v>
      </c>
    </row>
    <row r="99" spans="20:25" x14ac:dyDescent="0.25">
      <c r="T99" t="s">
        <v>154</v>
      </c>
      <c r="U99">
        <v>73</v>
      </c>
      <c r="V99" cm="1">
        <f t="array" aca="1" ref="V99" ca="1">INDIRECT(T99&amp;"!H"&amp;'Auswertung-Wochen'!U99)</f>
        <v>0</v>
      </c>
      <c r="W99" s="198" cm="1">
        <f t="array" aca="1" ref="W99" ca="1">V99-INDIRECT(T99&amp;"!K"&amp;'Auswertung-Wochen'!U99)</f>
        <v>0</v>
      </c>
      <c r="X99" s="197" cm="1">
        <f t="array" aca="1" ref="X99" ca="1">INDIRECT("Januar!B"&amp;'Auswertung-Wochen'!U99)</f>
        <v>44566</v>
      </c>
      <c r="Y99" s="197" t="str">
        <f t="shared" ca="1" si="3"/>
        <v>2026-02</v>
      </c>
    </row>
    <row r="100" spans="20:25" x14ac:dyDescent="0.25">
      <c r="T100" t="s">
        <v>154</v>
      </c>
      <c r="U100">
        <v>84</v>
      </c>
      <c r="V100" cm="1">
        <f t="array" aca="1" ref="V100" ca="1">INDIRECT(T100&amp;"!H"&amp;'Auswertung-Wochen'!U100)</f>
        <v>0</v>
      </c>
      <c r="W100" s="198" cm="1">
        <f t="array" aca="1" ref="W100" ca="1">V100-INDIRECT(T100&amp;"!K"&amp;'Auswertung-Wochen'!U100)</f>
        <v>0.32916666666666666</v>
      </c>
      <c r="X100" s="197" cm="1">
        <f t="array" aca="1" ref="X100" ca="1">INDIRECT("Januar!B"&amp;'Auswertung-Wochen'!U100)</f>
        <v>44567</v>
      </c>
      <c r="Y100" s="197" t="str">
        <f t="shared" ca="1" si="3"/>
        <v>2026-02</v>
      </c>
    </row>
    <row r="101" spans="20:25" x14ac:dyDescent="0.25">
      <c r="T101" t="s">
        <v>154</v>
      </c>
      <c r="U101">
        <v>95</v>
      </c>
      <c r="V101" cm="1">
        <f t="array" aca="1" ref="V101" ca="1">INDIRECT(T101&amp;"!H"&amp;'Auswertung-Wochen'!U101)</f>
        <v>0</v>
      </c>
      <c r="W101" s="198" cm="1">
        <f t="array" aca="1" ref="W101" ca="1">V101-INDIRECT(T101&amp;"!K"&amp;'Auswertung-Wochen'!U101)</f>
        <v>0.32916666666666666</v>
      </c>
      <c r="X101" s="197" cm="1">
        <f t="array" aca="1" ref="X101" ca="1">INDIRECT("Januar!B"&amp;'Auswertung-Wochen'!U101)</f>
        <v>44568</v>
      </c>
      <c r="Y101" s="197" t="str">
        <f t="shared" ca="1" si="3"/>
        <v>2026-02</v>
      </c>
    </row>
    <row r="102" spans="20:25" x14ac:dyDescent="0.25">
      <c r="T102" t="s">
        <v>154</v>
      </c>
      <c r="U102">
        <v>106</v>
      </c>
      <c r="V102" cm="1">
        <f t="array" aca="1" ref="V102" ca="1">INDIRECT(T102&amp;"!H"&amp;'Auswertung-Wochen'!U102)</f>
        <v>0</v>
      </c>
      <c r="W102" s="198" cm="1">
        <f t="array" aca="1" ref="W102" ca="1">V102-INDIRECT(T102&amp;"!K"&amp;'Auswertung-Wochen'!U102)</f>
        <v>0.32916666666666666</v>
      </c>
      <c r="X102" s="197" cm="1">
        <f t="array" aca="1" ref="X102" ca="1">INDIRECT("Januar!B"&amp;'Auswertung-Wochen'!U102)</f>
        <v>44569</v>
      </c>
      <c r="Y102" s="197" t="str">
        <f t="shared" ref="Y102:Y164" ca="1" si="4">YEAR(X102)&amp;"-"&amp;TEXT(_xlfn.ISOWEEKNUM(X102),"00")</f>
        <v>2026-02</v>
      </c>
    </row>
    <row r="103" spans="20:25" x14ac:dyDescent="0.25">
      <c r="T103" t="s">
        <v>154</v>
      </c>
      <c r="U103">
        <v>117</v>
      </c>
      <c r="V103" cm="1">
        <f t="array" aca="1" ref="V103" ca="1">INDIRECT(T103&amp;"!H"&amp;'Auswertung-Wochen'!U103)</f>
        <v>0</v>
      </c>
      <c r="W103" s="198" cm="1">
        <f t="array" aca="1" ref="W103" ca="1">V103-INDIRECT(T103&amp;"!K"&amp;'Auswertung-Wochen'!U103)</f>
        <v>0</v>
      </c>
      <c r="X103" s="197" cm="1">
        <f t="array" aca="1" ref="X103" ca="1">INDIRECT("Januar!B"&amp;'Auswertung-Wochen'!U103)</f>
        <v>44570</v>
      </c>
      <c r="Y103" s="197" t="str">
        <f t="shared" ca="1" si="4"/>
        <v>2026-02</v>
      </c>
    </row>
    <row r="104" spans="20:25" x14ac:dyDescent="0.25">
      <c r="T104" t="s">
        <v>154</v>
      </c>
      <c r="U104">
        <v>128</v>
      </c>
      <c r="V104" cm="1">
        <f t="array" aca="1" ref="V104" ca="1">INDIRECT(T104&amp;"!H"&amp;'Auswertung-Wochen'!U104)</f>
        <v>0</v>
      </c>
      <c r="W104" s="198" cm="1">
        <f t="array" aca="1" ref="W104" ca="1">V104-INDIRECT(T104&amp;"!K"&amp;'Auswertung-Wochen'!U104)</f>
        <v>0</v>
      </c>
      <c r="X104" s="197" cm="1">
        <f t="array" aca="1" ref="X104" ca="1">INDIRECT("Januar!B"&amp;'Auswertung-Wochen'!U104)</f>
        <v>44571</v>
      </c>
      <c r="Y104" s="197" t="str">
        <f t="shared" ca="1" si="4"/>
        <v>2026-02</v>
      </c>
    </row>
    <row r="105" spans="20:25" x14ac:dyDescent="0.25">
      <c r="T105" t="s">
        <v>154</v>
      </c>
      <c r="U105">
        <v>139</v>
      </c>
      <c r="V105" cm="1">
        <f t="array" aca="1" ref="V105" ca="1">INDIRECT(T105&amp;"!H"&amp;'Auswertung-Wochen'!U105)</f>
        <v>0</v>
      </c>
      <c r="W105" s="198" cm="1">
        <f t="array" aca="1" ref="W105" ca="1">V105-INDIRECT(T105&amp;"!K"&amp;'Auswertung-Wochen'!U105)</f>
        <v>0.329166666666667</v>
      </c>
      <c r="X105" s="197" cm="1">
        <f t="array" aca="1" ref="X105" ca="1">INDIRECT("Januar!B"&amp;'Auswertung-Wochen'!U105)</f>
        <v>44572</v>
      </c>
      <c r="Y105" s="197" t="str">
        <f t="shared" ca="1" si="4"/>
        <v>2026-03</v>
      </c>
    </row>
    <row r="106" spans="20:25" x14ac:dyDescent="0.25">
      <c r="T106" t="s">
        <v>154</v>
      </c>
      <c r="U106">
        <v>150</v>
      </c>
      <c r="V106" cm="1">
        <f t="array" aca="1" ref="V106" ca="1">INDIRECT(T106&amp;"!H"&amp;'Auswertung-Wochen'!U106)</f>
        <v>0</v>
      </c>
      <c r="W106" s="198" cm="1">
        <f t="array" aca="1" ref="W106" ca="1">V106-INDIRECT(T106&amp;"!K"&amp;'Auswertung-Wochen'!U106)</f>
        <v>0.32916666666666666</v>
      </c>
      <c r="X106" s="197" cm="1">
        <f t="array" aca="1" ref="X106" ca="1">INDIRECT("Januar!B"&amp;'Auswertung-Wochen'!U106)</f>
        <v>44573</v>
      </c>
      <c r="Y106" s="197" t="str">
        <f t="shared" ca="1" si="4"/>
        <v>2026-03</v>
      </c>
    </row>
    <row r="107" spans="20:25" x14ac:dyDescent="0.25">
      <c r="T107" t="s">
        <v>154</v>
      </c>
      <c r="U107">
        <v>161</v>
      </c>
      <c r="V107" cm="1">
        <f t="array" aca="1" ref="V107" ca="1">INDIRECT(T107&amp;"!H"&amp;'Auswertung-Wochen'!U107)</f>
        <v>0</v>
      </c>
      <c r="W107" s="198" cm="1">
        <f t="array" aca="1" ref="W107" ca="1">V107-INDIRECT(T107&amp;"!K"&amp;'Auswertung-Wochen'!U107)</f>
        <v>0.32916666666666666</v>
      </c>
      <c r="X107" s="197" cm="1">
        <f t="array" aca="1" ref="X107" ca="1">INDIRECT("Januar!B"&amp;'Auswertung-Wochen'!U107)</f>
        <v>44574</v>
      </c>
      <c r="Y107" s="197" t="str">
        <f t="shared" ca="1" si="4"/>
        <v>2026-03</v>
      </c>
    </row>
    <row r="108" spans="20:25" x14ac:dyDescent="0.25">
      <c r="T108" t="s">
        <v>154</v>
      </c>
      <c r="U108">
        <v>172</v>
      </c>
      <c r="V108" cm="1">
        <f t="array" aca="1" ref="V108" ca="1">INDIRECT(T108&amp;"!H"&amp;'Auswertung-Wochen'!U108)</f>
        <v>0</v>
      </c>
      <c r="W108" s="198" cm="1">
        <f t="array" aca="1" ref="W108" ca="1">V108-INDIRECT(T108&amp;"!K"&amp;'Auswertung-Wochen'!U108)</f>
        <v>0.32916666666666666</v>
      </c>
      <c r="X108" s="197" cm="1">
        <f t="array" aca="1" ref="X108" ca="1">INDIRECT("Januar!B"&amp;'Auswertung-Wochen'!U108)</f>
        <v>44575</v>
      </c>
      <c r="Y108" s="197" t="str">
        <f t="shared" ca="1" si="4"/>
        <v>2026-03</v>
      </c>
    </row>
    <row r="109" spans="20:25" x14ac:dyDescent="0.25">
      <c r="T109" t="s">
        <v>154</v>
      </c>
      <c r="U109">
        <v>183</v>
      </c>
      <c r="V109" cm="1">
        <f t="array" aca="1" ref="V109" ca="1">INDIRECT(T109&amp;"!H"&amp;'Auswertung-Wochen'!U109)</f>
        <v>0</v>
      </c>
      <c r="W109" s="198" cm="1">
        <f t="array" aca="1" ref="W109" ca="1">V109-INDIRECT(T109&amp;"!K"&amp;'Auswertung-Wochen'!U109)</f>
        <v>0.32916666666666666</v>
      </c>
      <c r="X109" s="197" cm="1">
        <f t="array" aca="1" ref="X109" ca="1">INDIRECT("Januar!B"&amp;'Auswertung-Wochen'!U109)</f>
        <v>44576</v>
      </c>
      <c r="Y109" s="197" t="str">
        <f t="shared" ca="1" si="4"/>
        <v>2026-03</v>
      </c>
    </row>
    <row r="110" spans="20:25" x14ac:dyDescent="0.25">
      <c r="T110" t="s">
        <v>154</v>
      </c>
      <c r="U110">
        <v>194</v>
      </c>
      <c r="V110" cm="1">
        <f t="array" aca="1" ref="V110" ca="1">INDIRECT(T110&amp;"!H"&amp;'Auswertung-Wochen'!U110)</f>
        <v>0</v>
      </c>
      <c r="W110" s="198" cm="1">
        <f t="array" aca="1" ref="W110" ca="1">V110-INDIRECT(T110&amp;"!K"&amp;'Auswertung-Wochen'!U110)</f>
        <v>0</v>
      </c>
      <c r="X110" s="197" cm="1">
        <f t="array" aca="1" ref="X110" ca="1">INDIRECT("Januar!B"&amp;'Auswertung-Wochen'!U110)</f>
        <v>44577</v>
      </c>
      <c r="Y110" s="197" t="str">
        <f t="shared" ca="1" si="4"/>
        <v>2026-03</v>
      </c>
    </row>
    <row r="111" spans="20:25" x14ac:dyDescent="0.25">
      <c r="T111" t="s">
        <v>154</v>
      </c>
      <c r="U111">
        <v>205</v>
      </c>
      <c r="V111" cm="1">
        <f t="array" aca="1" ref="V111" ca="1">INDIRECT(T111&amp;"!H"&amp;'Auswertung-Wochen'!U111)</f>
        <v>0</v>
      </c>
      <c r="W111" s="198" cm="1">
        <f t="array" aca="1" ref="W111" ca="1">V111-INDIRECT(T111&amp;"!K"&amp;'Auswertung-Wochen'!U111)</f>
        <v>0</v>
      </c>
      <c r="X111" s="197" cm="1">
        <f t="array" aca="1" ref="X111" ca="1">INDIRECT("Januar!B"&amp;'Auswertung-Wochen'!U111)</f>
        <v>44578</v>
      </c>
      <c r="Y111" s="197" t="str">
        <f t="shared" ca="1" si="4"/>
        <v>2026-03</v>
      </c>
    </row>
    <row r="112" spans="20:25" x14ac:dyDescent="0.25">
      <c r="T112" t="s">
        <v>154</v>
      </c>
      <c r="U112">
        <v>216</v>
      </c>
      <c r="V112" cm="1">
        <f t="array" aca="1" ref="V112" ca="1">INDIRECT(T112&amp;"!H"&amp;'Auswertung-Wochen'!U112)</f>
        <v>0</v>
      </c>
      <c r="W112" s="198" cm="1">
        <f t="array" aca="1" ref="W112" ca="1">V112-INDIRECT(T112&amp;"!K"&amp;'Auswertung-Wochen'!U112)</f>
        <v>0.329166666666667</v>
      </c>
      <c r="X112" s="197" cm="1">
        <f t="array" aca="1" ref="X112" ca="1">INDIRECT("Januar!B"&amp;'Auswertung-Wochen'!U112)</f>
        <v>44579</v>
      </c>
      <c r="Y112" s="197" t="str">
        <f t="shared" ca="1" si="4"/>
        <v>2026-04</v>
      </c>
    </row>
    <row r="113" spans="20:25" x14ac:dyDescent="0.25">
      <c r="T113" t="s">
        <v>154</v>
      </c>
      <c r="U113">
        <v>227</v>
      </c>
      <c r="V113" cm="1">
        <f t="array" aca="1" ref="V113" ca="1">INDIRECT(T113&amp;"!H"&amp;'Auswertung-Wochen'!U113)</f>
        <v>0</v>
      </c>
      <c r="W113" s="198" cm="1">
        <f t="array" aca="1" ref="W113" ca="1">V113-INDIRECT(T113&amp;"!K"&amp;'Auswertung-Wochen'!U113)</f>
        <v>0.32916666666666666</v>
      </c>
      <c r="X113" s="197" cm="1">
        <f t="array" aca="1" ref="X113" ca="1">INDIRECT("Januar!B"&amp;'Auswertung-Wochen'!U113)</f>
        <v>44580</v>
      </c>
      <c r="Y113" s="197" t="str">
        <f t="shared" ca="1" si="4"/>
        <v>2026-04</v>
      </c>
    </row>
    <row r="114" spans="20:25" x14ac:dyDescent="0.25">
      <c r="T114" t="s">
        <v>154</v>
      </c>
      <c r="U114">
        <v>238</v>
      </c>
      <c r="V114" cm="1">
        <f t="array" aca="1" ref="V114" ca="1">INDIRECT(T114&amp;"!H"&amp;'Auswertung-Wochen'!U114)</f>
        <v>0</v>
      </c>
      <c r="W114" s="198" cm="1">
        <f t="array" aca="1" ref="W114" ca="1">V114-INDIRECT(T114&amp;"!K"&amp;'Auswertung-Wochen'!U114)</f>
        <v>0.32916666666666666</v>
      </c>
      <c r="X114" s="197" cm="1">
        <f t="array" aca="1" ref="X114" ca="1">INDIRECT("Januar!B"&amp;'Auswertung-Wochen'!U114)</f>
        <v>44581</v>
      </c>
      <c r="Y114" s="197" t="str">
        <f t="shared" ca="1" si="4"/>
        <v>2026-04</v>
      </c>
    </row>
    <row r="115" spans="20:25" x14ac:dyDescent="0.25">
      <c r="T115" t="s">
        <v>154</v>
      </c>
      <c r="U115">
        <v>249</v>
      </c>
      <c r="V115" cm="1">
        <f t="array" aca="1" ref="V115" ca="1">INDIRECT(T115&amp;"!H"&amp;'Auswertung-Wochen'!U115)</f>
        <v>0</v>
      </c>
      <c r="W115" s="198" cm="1">
        <f t="array" aca="1" ref="W115" ca="1">V115-INDIRECT(T115&amp;"!K"&amp;'Auswertung-Wochen'!U115)</f>
        <v>0.32916666666666666</v>
      </c>
      <c r="X115" s="197" cm="1">
        <f t="array" aca="1" ref="X115" ca="1">INDIRECT("Januar!B"&amp;'Auswertung-Wochen'!U115)</f>
        <v>44582</v>
      </c>
      <c r="Y115" s="197" t="str">
        <f t="shared" ca="1" si="4"/>
        <v>2026-04</v>
      </c>
    </row>
    <row r="116" spans="20:25" x14ac:dyDescent="0.25">
      <c r="T116" t="s">
        <v>154</v>
      </c>
      <c r="U116">
        <v>260</v>
      </c>
      <c r="V116" cm="1">
        <f t="array" aca="1" ref="V116" ca="1">INDIRECT(T116&amp;"!H"&amp;'Auswertung-Wochen'!U116)</f>
        <v>0</v>
      </c>
      <c r="W116" s="198" cm="1">
        <f t="array" aca="1" ref="W116" ca="1">V116-INDIRECT(T116&amp;"!K"&amp;'Auswertung-Wochen'!U116)</f>
        <v>0.32916666666666666</v>
      </c>
      <c r="X116" s="197" cm="1">
        <f t="array" aca="1" ref="X116" ca="1">INDIRECT("Januar!B"&amp;'Auswertung-Wochen'!U116)</f>
        <v>44583</v>
      </c>
      <c r="Y116" s="197" t="str">
        <f t="shared" ca="1" si="4"/>
        <v>2026-04</v>
      </c>
    </row>
    <row r="117" spans="20:25" x14ac:dyDescent="0.25">
      <c r="T117" t="s">
        <v>154</v>
      </c>
      <c r="U117">
        <v>271</v>
      </c>
      <c r="V117" cm="1">
        <f t="array" aca="1" ref="V117" ca="1">INDIRECT(T117&amp;"!H"&amp;'Auswertung-Wochen'!U117)</f>
        <v>0</v>
      </c>
      <c r="W117" s="198" cm="1">
        <f t="array" aca="1" ref="W117" ca="1">V117-INDIRECT(T117&amp;"!K"&amp;'Auswertung-Wochen'!U117)</f>
        <v>0</v>
      </c>
      <c r="X117" s="197" cm="1">
        <f t="array" aca="1" ref="X117" ca="1">INDIRECT("Januar!B"&amp;'Auswertung-Wochen'!U117)</f>
        <v>44584</v>
      </c>
      <c r="Y117" s="197" t="str">
        <f t="shared" ca="1" si="4"/>
        <v>2026-04</v>
      </c>
    </row>
    <row r="118" spans="20:25" x14ac:dyDescent="0.25">
      <c r="T118" t="s">
        <v>154</v>
      </c>
      <c r="U118">
        <v>282</v>
      </c>
      <c r="V118" cm="1">
        <f t="array" aca="1" ref="V118" ca="1">INDIRECT(T118&amp;"!H"&amp;'Auswertung-Wochen'!U118)</f>
        <v>0</v>
      </c>
      <c r="W118" s="198" cm="1">
        <f t="array" aca="1" ref="W118" ca="1">V118-INDIRECT(T118&amp;"!K"&amp;'Auswertung-Wochen'!U118)</f>
        <v>0</v>
      </c>
      <c r="X118" s="197" cm="1">
        <f t="array" aca="1" ref="X118" ca="1">INDIRECT("Januar!B"&amp;'Auswertung-Wochen'!U118)</f>
        <v>44585</v>
      </c>
      <c r="Y118" s="197" t="str">
        <f t="shared" ca="1" si="4"/>
        <v>2026-04</v>
      </c>
    </row>
    <row r="119" spans="20:25" x14ac:dyDescent="0.25">
      <c r="T119" t="s">
        <v>154</v>
      </c>
      <c r="U119">
        <v>293</v>
      </c>
      <c r="V119" cm="1">
        <f t="array" aca="1" ref="V119" ca="1">INDIRECT(T119&amp;"!H"&amp;'Auswertung-Wochen'!U119)</f>
        <v>0</v>
      </c>
      <c r="W119" s="198" cm="1">
        <f t="array" aca="1" ref="W119" ca="1">V119-INDIRECT(T119&amp;"!K"&amp;'Auswertung-Wochen'!U119)</f>
        <v>0.329166666666667</v>
      </c>
      <c r="X119" s="197" cm="1">
        <f t="array" aca="1" ref="X119" ca="1">INDIRECT("Januar!B"&amp;'Auswertung-Wochen'!U119)</f>
        <v>44586</v>
      </c>
      <c r="Y119" s="197" t="str">
        <f t="shared" ca="1" si="4"/>
        <v>2026-05</v>
      </c>
    </row>
    <row r="120" spans="20:25" x14ac:dyDescent="0.25">
      <c r="T120" t="s">
        <v>154</v>
      </c>
      <c r="U120">
        <v>304</v>
      </c>
      <c r="V120" cm="1">
        <f t="array" aca="1" ref="V120" ca="1">INDIRECT(T120&amp;"!H"&amp;'Auswertung-Wochen'!U120)</f>
        <v>0</v>
      </c>
      <c r="W120" s="198" cm="1">
        <f t="array" aca="1" ref="W120" ca="1">V120-INDIRECT(T120&amp;"!K"&amp;'Auswertung-Wochen'!U120)</f>
        <v>0.32916666666666666</v>
      </c>
      <c r="X120" s="197" cm="1">
        <f t="array" aca="1" ref="X120" ca="1">INDIRECT("Januar!B"&amp;'Auswertung-Wochen'!U120)</f>
        <v>44587</v>
      </c>
      <c r="Y120" s="197" t="str">
        <f t="shared" ca="1" si="4"/>
        <v>2026-05</v>
      </c>
    </row>
    <row r="121" spans="20:25" x14ac:dyDescent="0.25">
      <c r="T121" t="s">
        <v>154</v>
      </c>
      <c r="U121">
        <v>315</v>
      </c>
      <c r="V121" cm="1">
        <f t="array" aca="1" ref="V121" ca="1">INDIRECT(T121&amp;"!H"&amp;'Auswertung-Wochen'!U121)</f>
        <v>0</v>
      </c>
      <c r="W121" s="198" cm="1">
        <f t="array" aca="1" ref="W121" ca="1">V121-INDIRECT(T121&amp;"!K"&amp;'Auswertung-Wochen'!U121)</f>
        <v>0.32916666666666666</v>
      </c>
      <c r="X121" s="197" cm="1">
        <f t="array" aca="1" ref="X121" ca="1">INDIRECT("Januar!B"&amp;'Auswertung-Wochen'!U121)</f>
        <v>44588</v>
      </c>
      <c r="Y121" s="197" t="str">
        <f t="shared" ca="1" si="4"/>
        <v>2026-05</v>
      </c>
    </row>
    <row r="122" spans="20:25" x14ac:dyDescent="0.25">
      <c r="T122" t="s">
        <v>154</v>
      </c>
      <c r="U122">
        <v>326</v>
      </c>
      <c r="V122" cm="1">
        <f t="array" aca="1" ref="V122" ca="1">INDIRECT(T122&amp;"!H"&amp;'Auswertung-Wochen'!U122)</f>
        <v>0</v>
      </c>
      <c r="W122" s="198" cm="1">
        <f t="array" aca="1" ref="W122" ca="1">V122-INDIRECT(T122&amp;"!K"&amp;'Auswertung-Wochen'!U122)</f>
        <v>0.32916666666666666</v>
      </c>
      <c r="X122" s="197" cm="1">
        <f t="array" aca="1" ref="X122" ca="1">INDIRECT("Januar!B"&amp;'Auswertung-Wochen'!U122)</f>
        <v>44589</v>
      </c>
      <c r="Y122" s="197" t="str">
        <f t="shared" ca="1" si="4"/>
        <v>2026-05</v>
      </c>
    </row>
    <row r="123" spans="20:25" x14ac:dyDescent="0.25">
      <c r="T123" t="s">
        <v>154</v>
      </c>
      <c r="U123">
        <v>337</v>
      </c>
      <c r="V123" cm="1">
        <f t="array" aca="1" ref="V123" ca="1">INDIRECT(T123&amp;"!H"&amp;'Auswertung-Wochen'!U123)</f>
        <v>0</v>
      </c>
      <c r="W123" s="198" cm="1">
        <f t="array" aca="1" ref="W123" ca="1">V123-INDIRECT(T123&amp;"!K"&amp;'Auswertung-Wochen'!U123)</f>
        <v>0.32916666666666666</v>
      </c>
      <c r="X123" s="197" cm="1">
        <f t="array" aca="1" ref="X123" ca="1">INDIRECT("Januar!B"&amp;'Auswertung-Wochen'!U123)</f>
        <v>44590</v>
      </c>
      <c r="Y123" s="197" t="str">
        <f t="shared" ca="1" si="4"/>
        <v>2026-05</v>
      </c>
    </row>
    <row r="124" spans="20:25" x14ac:dyDescent="0.25">
      <c r="T124" t="s">
        <v>154</v>
      </c>
      <c r="U124">
        <v>348</v>
      </c>
      <c r="V124" cm="1">
        <f t="array" aca="1" ref="V124" ca="1">INDIRECT(T124&amp;"!H"&amp;'Auswertung-Wochen'!U124)</f>
        <v>0</v>
      </c>
      <c r="W124" s="198" cm="1">
        <f t="array" aca="1" ref="W124" ca="1">V124-INDIRECT(T124&amp;"!K"&amp;'Auswertung-Wochen'!U124)</f>
        <v>0</v>
      </c>
      <c r="X124" s="197" cm="1">
        <f t="array" aca="1" ref="X124" ca="1">INDIRECT("Januar!B"&amp;'Auswertung-Wochen'!U124)</f>
        <v>44591</v>
      </c>
      <c r="Y124" s="197" t="str">
        <f t="shared" ca="1" si="4"/>
        <v>2026-05</v>
      </c>
    </row>
    <row r="125" spans="20:25" x14ac:dyDescent="0.25">
      <c r="T125" t="s">
        <v>155</v>
      </c>
      <c r="U125">
        <v>18</v>
      </c>
      <c r="V125" cm="1">
        <f t="array" aca="1" ref="V125" ca="1">INDIRECT(T125&amp;"!H"&amp;'Auswertung-Wochen'!U125)</f>
        <v>0</v>
      </c>
      <c r="W125" s="198" cm="1">
        <f t="array" aca="1" ref="W125" ca="1">V125-INDIRECT(T125&amp;"!K"&amp;'Auswertung-Wochen'!U125)</f>
        <v>0</v>
      </c>
      <c r="X125" s="197" cm="1">
        <f t="array" aca="1" ref="X125" ca="1">INDIRECT("Februar!B"&amp;'Auswertung-Wochen'!U125)</f>
        <v>44592</v>
      </c>
      <c r="Y125" s="197" t="str">
        <f t="shared" ca="1" si="4"/>
        <v>2026-05</v>
      </c>
    </row>
    <row r="126" spans="20:25" x14ac:dyDescent="0.25">
      <c r="T126" t="s">
        <v>155</v>
      </c>
      <c r="U126">
        <v>29</v>
      </c>
      <c r="V126" cm="1">
        <f t="array" aca="1" ref="V126" ca="1">INDIRECT(T126&amp;"!H"&amp;'Auswertung-Wochen'!U126)</f>
        <v>0</v>
      </c>
      <c r="W126" s="198" cm="1">
        <f t="array" aca="1" ref="W126" ca="1">V126-INDIRECT(T126&amp;"!K"&amp;'Auswertung-Wochen'!U126)</f>
        <v>0.329166666666667</v>
      </c>
      <c r="X126" s="197" cm="1">
        <f t="array" aca="1" ref="X126" ca="1">INDIRECT("Februar!B"&amp;'Auswertung-Wochen'!U126)</f>
        <v>44593</v>
      </c>
      <c r="Y126" s="197" t="str">
        <f t="shared" ca="1" si="4"/>
        <v>2026-06</v>
      </c>
    </row>
    <row r="127" spans="20:25" x14ac:dyDescent="0.25">
      <c r="T127" t="s">
        <v>155</v>
      </c>
      <c r="U127">
        <v>40</v>
      </c>
      <c r="V127" cm="1">
        <f t="array" aca="1" ref="V127" ca="1">INDIRECT(T127&amp;"!H"&amp;'Auswertung-Wochen'!U127)</f>
        <v>0</v>
      </c>
      <c r="W127" s="198" cm="1">
        <f t="array" aca="1" ref="W127" ca="1">V127-INDIRECT(T127&amp;"!K"&amp;'Auswertung-Wochen'!U127)</f>
        <v>0.32916666666666666</v>
      </c>
      <c r="X127" s="197" cm="1">
        <f t="array" aca="1" ref="X127" ca="1">INDIRECT("Februar!B"&amp;'Auswertung-Wochen'!U127)</f>
        <v>44594</v>
      </c>
      <c r="Y127" s="197" t="str">
        <f t="shared" ca="1" si="4"/>
        <v>2026-06</v>
      </c>
    </row>
    <row r="128" spans="20:25" x14ac:dyDescent="0.25">
      <c r="T128" t="s">
        <v>155</v>
      </c>
      <c r="U128">
        <v>51</v>
      </c>
      <c r="V128" cm="1">
        <f t="array" aca="1" ref="V128" ca="1">INDIRECT(T128&amp;"!H"&amp;'Auswertung-Wochen'!U128)</f>
        <v>0</v>
      </c>
      <c r="W128" s="198" cm="1">
        <f t="array" aca="1" ref="W128" ca="1">V128-INDIRECT(T128&amp;"!K"&amp;'Auswertung-Wochen'!U128)</f>
        <v>0.32916666666666666</v>
      </c>
      <c r="X128" s="197" cm="1">
        <f t="array" aca="1" ref="X128" ca="1">INDIRECT("Februar!B"&amp;'Auswertung-Wochen'!U128)</f>
        <v>44595</v>
      </c>
      <c r="Y128" s="197" t="str">
        <f t="shared" ca="1" si="4"/>
        <v>2026-06</v>
      </c>
    </row>
    <row r="129" spans="20:25" x14ac:dyDescent="0.25">
      <c r="T129" t="s">
        <v>155</v>
      </c>
      <c r="U129">
        <v>62</v>
      </c>
      <c r="V129" cm="1">
        <f t="array" aca="1" ref="V129" ca="1">INDIRECT(T129&amp;"!H"&amp;'Auswertung-Wochen'!U129)</f>
        <v>0</v>
      </c>
      <c r="W129" s="198" cm="1">
        <f t="array" aca="1" ref="W129" ca="1">V129-INDIRECT(T129&amp;"!K"&amp;'Auswertung-Wochen'!U129)</f>
        <v>0.32916666666666666</v>
      </c>
      <c r="X129" s="197" cm="1">
        <f t="array" aca="1" ref="X129" ca="1">INDIRECT("Februar!B"&amp;'Auswertung-Wochen'!U129)</f>
        <v>44596</v>
      </c>
      <c r="Y129" s="197" t="str">
        <f t="shared" ca="1" si="4"/>
        <v>2026-06</v>
      </c>
    </row>
    <row r="130" spans="20:25" x14ac:dyDescent="0.25">
      <c r="T130" t="s">
        <v>155</v>
      </c>
      <c r="U130">
        <v>73</v>
      </c>
      <c r="V130" cm="1">
        <f t="array" aca="1" ref="V130" ca="1">INDIRECT(T130&amp;"!H"&amp;'Auswertung-Wochen'!U130)</f>
        <v>0</v>
      </c>
      <c r="W130" s="198" cm="1">
        <f t="array" aca="1" ref="W130" ca="1">V130-INDIRECT(T130&amp;"!K"&amp;'Auswertung-Wochen'!U130)</f>
        <v>0.32916666666666666</v>
      </c>
      <c r="X130" s="197" cm="1">
        <f t="array" aca="1" ref="X130" ca="1">INDIRECT("Februar!B"&amp;'Auswertung-Wochen'!U130)</f>
        <v>44597</v>
      </c>
      <c r="Y130" s="197" t="str">
        <f t="shared" ca="1" si="4"/>
        <v>2026-06</v>
      </c>
    </row>
    <row r="131" spans="20:25" x14ac:dyDescent="0.25">
      <c r="T131" t="s">
        <v>155</v>
      </c>
      <c r="U131">
        <v>84</v>
      </c>
      <c r="V131" cm="1">
        <f t="array" aca="1" ref="V131" ca="1">INDIRECT(T131&amp;"!H"&amp;'Auswertung-Wochen'!U131)</f>
        <v>0</v>
      </c>
      <c r="W131" s="198" cm="1">
        <f t="array" aca="1" ref="W131" ca="1">V131-INDIRECT(T131&amp;"!K"&amp;'Auswertung-Wochen'!U131)</f>
        <v>0</v>
      </c>
      <c r="X131" s="197" cm="1">
        <f t="array" aca="1" ref="X131" ca="1">INDIRECT("Februar!B"&amp;'Auswertung-Wochen'!U131)</f>
        <v>44598</v>
      </c>
      <c r="Y131" s="197" t="str">
        <f t="shared" ca="1" si="4"/>
        <v>2026-06</v>
      </c>
    </row>
    <row r="132" spans="20:25" x14ac:dyDescent="0.25">
      <c r="T132" t="s">
        <v>155</v>
      </c>
      <c r="U132">
        <v>95</v>
      </c>
      <c r="V132" cm="1">
        <f t="array" aca="1" ref="V132" ca="1">INDIRECT(T132&amp;"!H"&amp;'Auswertung-Wochen'!U132)</f>
        <v>0</v>
      </c>
      <c r="W132" s="198" cm="1">
        <f t="array" aca="1" ref="W132" ca="1">V132-INDIRECT(T132&amp;"!K"&amp;'Auswertung-Wochen'!U132)</f>
        <v>0</v>
      </c>
      <c r="X132" s="197" cm="1">
        <f t="array" aca="1" ref="X132" ca="1">INDIRECT("Februar!B"&amp;'Auswertung-Wochen'!U132)</f>
        <v>44599</v>
      </c>
      <c r="Y132" s="197" t="str">
        <f t="shared" ca="1" si="4"/>
        <v>2026-06</v>
      </c>
    </row>
    <row r="133" spans="20:25" x14ac:dyDescent="0.25">
      <c r="T133" t="s">
        <v>155</v>
      </c>
      <c r="U133">
        <v>106</v>
      </c>
      <c r="V133" cm="1">
        <f t="array" aca="1" ref="V133" ca="1">INDIRECT(T133&amp;"!H"&amp;'Auswertung-Wochen'!U133)</f>
        <v>0</v>
      </c>
      <c r="W133" s="198" cm="1">
        <f t="array" aca="1" ref="W133" ca="1">V133-INDIRECT(T133&amp;"!K"&amp;'Auswertung-Wochen'!U133)</f>
        <v>0.329166666666667</v>
      </c>
      <c r="X133" s="197" cm="1">
        <f t="array" aca="1" ref="X133" ca="1">INDIRECT("Februar!B"&amp;'Auswertung-Wochen'!U133)</f>
        <v>44600</v>
      </c>
      <c r="Y133" s="197" t="str">
        <f t="shared" ca="1" si="4"/>
        <v>2026-07</v>
      </c>
    </row>
    <row r="134" spans="20:25" x14ac:dyDescent="0.25">
      <c r="T134" t="s">
        <v>155</v>
      </c>
      <c r="U134">
        <v>117</v>
      </c>
      <c r="V134" cm="1">
        <f t="array" aca="1" ref="V134" ca="1">INDIRECT(T134&amp;"!H"&amp;'Auswertung-Wochen'!U134)</f>
        <v>0</v>
      </c>
      <c r="W134" s="198" cm="1">
        <f t="array" aca="1" ref="W134" ca="1">V134-INDIRECT(T134&amp;"!K"&amp;'Auswertung-Wochen'!U134)</f>
        <v>0.32916666666666666</v>
      </c>
      <c r="X134" s="197" cm="1">
        <f t="array" aca="1" ref="X134" ca="1">INDIRECT("Februar!B"&amp;'Auswertung-Wochen'!U134)</f>
        <v>44601</v>
      </c>
      <c r="Y134" s="197" t="str">
        <f t="shared" ca="1" si="4"/>
        <v>2026-07</v>
      </c>
    </row>
    <row r="135" spans="20:25" x14ac:dyDescent="0.25">
      <c r="T135" t="s">
        <v>155</v>
      </c>
      <c r="U135">
        <v>128</v>
      </c>
      <c r="V135" cm="1">
        <f t="array" aca="1" ref="V135" ca="1">INDIRECT(T135&amp;"!H"&amp;'Auswertung-Wochen'!U135)</f>
        <v>0</v>
      </c>
      <c r="W135" s="198" cm="1">
        <f t="array" aca="1" ref="W135" ca="1">V135-INDIRECT(T135&amp;"!K"&amp;'Auswertung-Wochen'!U135)</f>
        <v>0.32916666666666666</v>
      </c>
      <c r="X135" s="197" cm="1">
        <f t="array" aca="1" ref="X135" ca="1">INDIRECT("Februar!B"&amp;'Auswertung-Wochen'!U135)</f>
        <v>44602</v>
      </c>
      <c r="Y135" s="197" t="str">
        <f t="shared" ca="1" si="4"/>
        <v>2026-07</v>
      </c>
    </row>
    <row r="136" spans="20:25" x14ac:dyDescent="0.25">
      <c r="T136" t="s">
        <v>155</v>
      </c>
      <c r="U136">
        <v>139</v>
      </c>
      <c r="V136" cm="1">
        <f t="array" aca="1" ref="V136" ca="1">INDIRECT(T136&amp;"!H"&amp;'Auswertung-Wochen'!U136)</f>
        <v>0</v>
      </c>
      <c r="W136" s="198" cm="1">
        <f t="array" aca="1" ref="W136" ca="1">V136-INDIRECT(T136&amp;"!K"&amp;'Auswertung-Wochen'!U136)</f>
        <v>0.32916666666666666</v>
      </c>
      <c r="X136" s="197" cm="1">
        <f t="array" aca="1" ref="X136" ca="1">INDIRECT("Februar!B"&amp;'Auswertung-Wochen'!U136)</f>
        <v>44603</v>
      </c>
      <c r="Y136" s="197" t="str">
        <f t="shared" ca="1" si="4"/>
        <v>2026-07</v>
      </c>
    </row>
    <row r="137" spans="20:25" x14ac:dyDescent="0.25">
      <c r="T137" t="s">
        <v>155</v>
      </c>
      <c r="U137">
        <v>150</v>
      </c>
      <c r="V137" cm="1">
        <f t="array" aca="1" ref="V137" ca="1">INDIRECT(T137&amp;"!H"&amp;'Auswertung-Wochen'!U137)</f>
        <v>0</v>
      </c>
      <c r="W137" s="198" cm="1">
        <f t="array" aca="1" ref="W137" ca="1">V137-INDIRECT(T137&amp;"!K"&amp;'Auswertung-Wochen'!U137)</f>
        <v>0.32916666666666666</v>
      </c>
      <c r="X137" s="197" cm="1">
        <f t="array" aca="1" ref="X137" ca="1">INDIRECT("Februar!B"&amp;'Auswertung-Wochen'!U137)</f>
        <v>44604</v>
      </c>
      <c r="Y137" s="197" t="str">
        <f t="shared" ca="1" si="4"/>
        <v>2026-07</v>
      </c>
    </row>
    <row r="138" spans="20:25" x14ac:dyDescent="0.25">
      <c r="T138" t="s">
        <v>155</v>
      </c>
      <c r="U138">
        <v>161</v>
      </c>
      <c r="V138" cm="1">
        <f t="array" aca="1" ref="V138" ca="1">INDIRECT(T138&amp;"!H"&amp;'Auswertung-Wochen'!U138)</f>
        <v>0</v>
      </c>
      <c r="W138" s="198" cm="1">
        <f t="array" aca="1" ref="W138" ca="1">V138-INDIRECT(T138&amp;"!K"&amp;'Auswertung-Wochen'!U138)</f>
        <v>0</v>
      </c>
      <c r="X138" s="197" cm="1">
        <f t="array" aca="1" ref="X138" ca="1">INDIRECT("Februar!B"&amp;'Auswertung-Wochen'!U138)</f>
        <v>44605</v>
      </c>
      <c r="Y138" s="197" t="str">
        <f t="shared" ca="1" si="4"/>
        <v>2026-07</v>
      </c>
    </row>
    <row r="139" spans="20:25" x14ac:dyDescent="0.25">
      <c r="T139" t="s">
        <v>155</v>
      </c>
      <c r="U139">
        <v>172</v>
      </c>
      <c r="V139" cm="1">
        <f t="array" aca="1" ref="V139" ca="1">INDIRECT(T139&amp;"!H"&amp;'Auswertung-Wochen'!U139)</f>
        <v>0</v>
      </c>
      <c r="W139" s="198" cm="1">
        <f t="array" aca="1" ref="W139" ca="1">V139-INDIRECT(T139&amp;"!K"&amp;'Auswertung-Wochen'!U139)</f>
        <v>0</v>
      </c>
      <c r="X139" s="197" cm="1">
        <f t="array" aca="1" ref="X139" ca="1">INDIRECT("Februar!B"&amp;'Auswertung-Wochen'!U139)</f>
        <v>44606</v>
      </c>
      <c r="Y139" s="197" t="str">
        <f t="shared" ca="1" si="4"/>
        <v>2026-07</v>
      </c>
    </row>
    <row r="140" spans="20:25" x14ac:dyDescent="0.25">
      <c r="T140" t="s">
        <v>155</v>
      </c>
      <c r="U140">
        <v>183</v>
      </c>
      <c r="V140" cm="1">
        <f t="array" aca="1" ref="V140" ca="1">INDIRECT(T140&amp;"!H"&amp;'Auswertung-Wochen'!U140)</f>
        <v>0</v>
      </c>
      <c r="W140" s="198" cm="1">
        <f t="array" aca="1" ref="W140" ca="1">V140-INDIRECT(T140&amp;"!K"&amp;'Auswertung-Wochen'!U140)</f>
        <v>0.329166666666667</v>
      </c>
      <c r="X140" s="197" cm="1">
        <f t="array" aca="1" ref="X140" ca="1">INDIRECT("Februar!B"&amp;'Auswertung-Wochen'!U140)</f>
        <v>44607</v>
      </c>
      <c r="Y140" s="197" t="str">
        <f t="shared" ca="1" si="4"/>
        <v>2026-08</v>
      </c>
    </row>
    <row r="141" spans="20:25" x14ac:dyDescent="0.25">
      <c r="T141" t="s">
        <v>155</v>
      </c>
      <c r="U141">
        <v>194</v>
      </c>
      <c r="V141" cm="1">
        <f t="array" aca="1" ref="V141" ca="1">INDIRECT(T141&amp;"!H"&amp;'Auswertung-Wochen'!U141)</f>
        <v>0</v>
      </c>
      <c r="W141" s="198" cm="1">
        <f t="array" aca="1" ref="W141" ca="1">V141-INDIRECT(T141&amp;"!K"&amp;'Auswertung-Wochen'!U141)</f>
        <v>0.32916666666666666</v>
      </c>
      <c r="X141" s="197" cm="1">
        <f t="array" aca="1" ref="X141" ca="1">INDIRECT("Februar!B"&amp;'Auswertung-Wochen'!U141)</f>
        <v>44608</v>
      </c>
      <c r="Y141" s="197" t="str">
        <f t="shared" ca="1" si="4"/>
        <v>2026-08</v>
      </c>
    </row>
    <row r="142" spans="20:25" x14ac:dyDescent="0.25">
      <c r="T142" t="s">
        <v>155</v>
      </c>
      <c r="U142">
        <v>205</v>
      </c>
      <c r="V142" cm="1">
        <f t="array" aca="1" ref="V142" ca="1">INDIRECT(T142&amp;"!H"&amp;'Auswertung-Wochen'!U142)</f>
        <v>0</v>
      </c>
      <c r="W142" s="198" cm="1">
        <f t="array" aca="1" ref="W142" ca="1">V142-INDIRECT(T142&amp;"!K"&amp;'Auswertung-Wochen'!U142)</f>
        <v>0.32916666666666666</v>
      </c>
      <c r="X142" s="197" cm="1">
        <f t="array" aca="1" ref="X142" ca="1">INDIRECT("Februar!B"&amp;'Auswertung-Wochen'!U142)</f>
        <v>44609</v>
      </c>
      <c r="Y142" s="197" t="str">
        <f t="shared" ca="1" si="4"/>
        <v>2026-08</v>
      </c>
    </row>
    <row r="143" spans="20:25" x14ac:dyDescent="0.25">
      <c r="T143" t="s">
        <v>155</v>
      </c>
      <c r="U143">
        <v>216</v>
      </c>
      <c r="V143" cm="1">
        <f t="array" aca="1" ref="V143" ca="1">INDIRECT(T143&amp;"!H"&amp;'Auswertung-Wochen'!U143)</f>
        <v>0</v>
      </c>
      <c r="W143" s="198" cm="1">
        <f t="array" aca="1" ref="W143" ca="1">V143-INDIRECT(T143&amp;"!K"&amp;'Auswertung-Wochen'!U143)</f>
        <v>0.32916666666666666</v>
      </c>
      <c r="X143" s="197" cm="1">
        <f t="array" aca="1" ref="X143" ca="1">INDIRECT("Februar!B"&amp;'Auswertung-Wochen'!U143)</f>
        <v>44610</v>
      </c>
      <c r="Y143" s="197" t="str">
        <f t="shared" ca="1" si="4"/>
        <v>2026-08</v>
      </c>
    </row>
    <row r="144" spans="20:25" x14ac:dyDescent="0.25">
      <c r="T144" t="s">
        <v>155</v>
      </c>
      <c r="U144">
        <v>227</v>
      </c>
      <c r="V144" cm="1">
        <f t="array" aca="1" ref="V144" ca="1">INDIRECT(T144&amp;"!H"&amp;'Auswertung-Wochen'!U144)</f>
        <v>0</v>
      </c>
      <c r="W144" s="198" cm="1">
        <f t="array" aca="1" ref="W144" ca="1">V144-INDIRECT(T144&amp;"!K"&amp;'Auswertung-Wochen'!U144)</f>
        <v>0.32916666666666666</v>
      </c>
      <c r="X144" s="197" cm="1">
        <f t="array" aca="1" ref="X144" ca="1">INDIRECT("Februar!B"&amp;'Auswertung-Wochen'!U144)</f>
        <v>44611</v>
      </c>
      <c r="Y144" s="197" t="str">
        <f t="shared" ca="1" si="4"/>
        <v>2026-08</v>
      </c>
    </row>
    <row r="145" spans="20:25" x14ac:dyDescent="0.25">
      <c r="T145" t="s">
        <v>155</v>
      </c>
      <c r="U145">
        <v>238</v>
      </c>
      <c r="V145" cm="1">
        <f t="array" aca="1" ref="V145" ca="1">INDIRECT(T145&amp;"!H"&amp;'Auswertung-Wochen'!U145)</f>
        <v>0</v>
      </c>
      <c r="W145" s="198" cm="1">
        <f t="array" aca="1" ref="W145" ca="1">V145-INDIRECT(T145&amp;"!K"&amp;'Auswertung-Wochen'!U145)</f>
        <v>0</v>
      </c>
      <c r="X145" s="197" cm="1">
        <f t="array" aca="1" ref="X145" ca="1">INDIRECT("Februar!B"&amp;'Auswertung-Wochen'!U145)</f>
        <v>44612</v>
      </c>
      <c r="Y145" s="197" t="str">
        <f t="shared" ca="1" si="4"/>
        <v>2026-08</v>
      </c>
    </row>
    <row r="146" spans="20:25" x14ac:dyDescent="0.25">
      <c r="T146" t="s">
        <v>155</v>
      </c>
      <c r="U146">
        <v>249</v>
      </c>
      <c r="V146" cm="1">
        <f t="array" aca="1" ref="V146" ca="1">INDIRECT(T146&amp;"!H"&amp;'Auswertung-Wochen'!U146)</f>
        <v>0</v>
      </c>
      <c r="W146" s="198" cm="1">
        <f t="array" aca="1" ref="W146" ca="1">V146-INDIRECT(T146&amp;"!K"&amp;'Auswertung-Wochen'!U146)</f>
        <v>0</v>
      </c>
      <c r="X146" s="197" cm="1">
        <f t="array" aca="1" ref="X146" ca="1">INDIRECT("Februar!B"&amp;'Auswertung-Wochen'!U146)</f>
        <v>44613</v>
      </c>
      <c r="Y146" s="197" t="str">
        <f t="shared" ca="1" si="4"/>
        <v>2026-08</v>
      </c>
    </row>
    <row r="147" spans="20:25" x14ac:dyDescent="0.25">
      <c r="T147" t="s">
        <v>155</v>
      </c>
      <c r="U147">
        <v>260</v>
      </c>
      <c r="V147" cm="1">
        <f t="array" aca="1" ref="V147" ca="1">INDIRECT(T147&amp;"!H"&amp;'Auswertung-Wochen'!U147)</f>
        <v>0</v>
      </c>
      <c r="W147" s="198" cm="1">
        <f t="array" aca="1" ref="W147" ca="1">V147-INDIRECT(T147&amp;"!K"&amp;'Auswertung-Wochen'!U147)</f>
        <v>0.329166666666667</v>
      </c>
      <c r="X147" s="197" cm="1">
        <f t="array" aca="1" ref="X147" ca="1">INDIRECT("Februar!B"&amp;'Auswertung-Wochen'!U147)</f>
        <v>44614</v>
      </c>
      <c r="Y147" s="197" t="str">
        <f t="shared" ca="1" si="4"/>
        <v>2026-09</v>
      </c>
    </row>
    <row r="148" spans="20:25" x14ac:dyDescent="0.25">
      <c r="T148" t="s">
        <v>155</v>
      </c>
      <c r="U148">
        <v>271</v>
      </c>
      <c r="V148" cm="1">
        <f t="array" aca="1" ref="V148" ca="1">INDIRECT(T148&amp;"!H"&amp;'Auswertung-Wochen'!U148)</f>
        <v>0</v>
      </c>
      <c r="W148" s="198" cm="1">
        <f t="array" aca="1" ref="W148" ca="1">V148-INDIRECT(T148&amp;"!K"&amp;'Auswertung-Wochen'!U148)</f>
        <v>0.32916666666666666</v>
      </c>
      <c r="X148" s="197" cm="1">
        <f t="array" aca="1" ref="X148" ca="1">INDIRECT("Februar!B"&amp;'Auswertung-Wochen'!U148)</f>
        <v>44615</v>
      </c>
      <c r="Y148" s="197" t="str">
        <f t="shared" ca="1" si="4"/>
        <v>2026-09</v>
      </c>
    </row>
    <row r="149" spans="20:25" x14ac:dyDescent="0.25">
      <c r="T149" t="s">
        <v>155</v>
      </c>
      <c r="U149">
        <v>282</v>
      </c>
      <c r="V149" cm="1">
        <f t="array" aca="1" ref="V149" ca="1">INDIRECT(T149&amp;"!H"&amp;'Auswertung-Wochen'!U149)</f>
        <v>0</v>
      </c>
      <c r="W149" s="198" cm="1">
        <f t="array" aca="1" ref="W149" ca="1">V149-INDIRECT(T149&amp;"!K"&amp;'Auswertung-Wochen'!U149)</f>
        <v>0.32916666666666666</v>
      </c>
      <c r="X149" s="197" cm="1">
        <f t="array" aca="1" ref="X149" ca="1">INDIRECT("Februar!B"&amp;'Auswertung-Wochen'!U149)</f>
        <v>44616</v>
      </c>
      <c r="Y149" s="197" t="str">
        <f t="shared" ca="1" si="4"/>
        <v>2026-09</v>
      </c>
    </row>
    <row r="150" spans="20:25" x14ac:dyDescent="0.25">
      <c r="T150" t="s">
        <v>155</v>
      </c>
      <c r="U150">
        <v>293</v>
      </c>
      <c r="V150" cm="1">
        <f t="array" aca="1" ref="V150" ca="1">INDIRECT(T150&amp;"!H"&amp;'Auswertung-Wochen'!U150)</f>
        <v>0</v>
      </c>
      <c r="W150" s="198" cm="1">
        <f t="array" aca="1" ref="W150" ca="1">V150-INDIRECT(T150&amp;"!K"&amp;'Auswertung-Wochen'!U150)</f>
        <v>0.32916666666666666</v>
      </c>
      <c r="X150" s="197" cm="1">
        <f t="array" aca="1" ref="X150" ca="1">INDIRECT("Februar!B"&amp;'Auswertung-Wochen'!U150)</f>
        <v>44617</v>
      </c>
      <c r="Y150" s="197" t="str">
        <f t="shared" ca="1" si="4"/>
        <v>2026-09</v>
      </c>
    </row>
    <row r="151" spans="20:25" x14ac:dyDescent="0.25">
      <c r="T151" t="s">
        <v>155</v>
      </c>
      <c r="U151">
        <v>304</v>
      </c>
      <c r="V151" cm="1">
        <f t="array" aca="1" ref="V151" ca="1">INDIRECT(T151&amp;"!H"&amp;'Auswertung-Wochen'!U151)</f>
        <v>0</v>
      </c>
      <c r="W151" s="198" cm="1">
        <f t="array" aca="1" ref="W151" ca="1">V151-INDIRECT(T151&amp;"!K"&amp;'Auswertung-Wochen'!U151)</f>
        <v>0.32916666666666666</v>
      </c>
      <c r="X151" s="197" cm="1">
        <f t="array" aca="1" ref="X151" ca="1">INDIRECT("Februar!B"&amp;'Auswertung-Wochen'!U151)</f>
        <v>44618</v>
      </c>
      <c r="Y151" s="197" t="str">
        <f t="shared" ca="1" si="4"/>
        <v>2026-09</v>
      </c>
    </row>
    <row r="152" spans="20:25" x14ac:dyDescent="0.25">
      <c r="T152" t="s">
        <v>155</v>
      </c>
      <c r="U152">
        <v>315</v>
      </c>
      <c r="V152" cm="1">
        <f t="array" aca="1" ref="V152" ca="1">INDIRECT(T152&amp;"!H"&amp;'Auswertung-Wochen'!U152)</f>
        <v>0</v>
      </c>
      <c r="W152" s="198" cm="1">
        <f t="array" aca="1" ref="W152" ca="1">V152-INDIRECT(T152&amp;"!K"&amp;'Auswertung-Wochen'!U152)</f>
        <v>0</v>
      </c>
      <c r="X152" s="197" cm="1">
        <f t="array" aca="1" ref="X152" ca="1">INDIRECT("Februar!B"&amp;'Auswertung-Wochen'!U152)</f>
        <v>44619</v>
      </c>
      <c r="Y152" s="197" t="str">
        <f t="shared" ca="1" si="4"/>
        <v>2026-09</v>
      </c>
    </row>
    <row r="153" spans="20:25" x14ac:dyDescent="0.25">
      <c r="T153" t="s">
        <v>156</v>
      </c>
      <c r="U153">
        <v>18</v>
      </c>
      <c r="V153" cm="1">
        <f t="array" aca="1" ref="V153" ca="1">INDIRECT(T153&amp;"!H"&amp;'Auswertung-Wochen'!U153)</f>
        <v>0</v>
      </c>
      <c r="W153" s="198" cm="1">
        <f t="array" aca="1" ref="W153" ca="1">V153-INDIRECT(T153&amp;"!K"&amp;'Auswertung-Wochen'!U153)</f>
        <v>0</v>
      </c>
      <c r="X153" s="197" cm="1">
        <f t="array" aca="1" ref="X153" ca="1">INDIRECT("März!B"&amp;'Auswertung-Wochen'!U153)</f>
        <v>44620</v>
      </c>
      <c r="Y153" s="197" t="str">
        <f t="shared" ca="1" si="4"/>
        <v>2026-09</v>
      </c>
    </row>
    <row r="154" spans="20:25" x14ac:dyDescent="0.25">
      <c r="T154" t="s">
        <v>156</v>
      </c>
      <c r="U154">
        <v>29</v>
      </c>
      <c r="V154" cm="1">
        <f t="array" aca="1" ref="V154" ca="1">INDIRECT(T154&amp;"!H"&amp;'Auswertung-Wochen'!U154)</f>
        <v>0</v>
      </c>
      <c r="W154" s="198" cm="1">
        <f t="array" aca="1" ref="W154" ca="1">V154-INDIRECT(T154&amp;"!K"&amp;'Auswertung-Wochen'!U154)</f>
        <v>0.329166666666667</v>
      </c>
      <c r="X154" s="197" cm="1">
        <f t="array" aca="1" ref="X154" ca="1">INDIRECT("März!B"&amp;'Auswertung-Wochen'!U154)</f>
        <v>44621</v>
      </c>
      <c r="Y154" s="197" t="str">
        <f t="shared" ca="1" si="4"/>
        <v>2026-10</v>
      </c>
    </row>
    <row r="155" spans="20:25" x14ac:dyDescent="0.25">
      <c r="T155" t="s">
        <v>156</v>
      </c>
      <c r="U155">
        <v>40</v>
      </c>
      <c r="V155" cm="1">
        <f t="array" aca="1" ref="V155" ca="1">INDIRECT(T155&amp;"!H"&amp;'Auswertung-Wochen'!U155)</f>
        <v>0</v>
      </c>
      <c r="W155" s="198" cm="1">
        <f t="array" aca="1" ref="W155" ca="1">V155-INDIRECT(T155&amp;"!K"&amp;'Auswertung-Wochen'!U155)</f>
        <v>0.32916666666666666</v>
      </c>
      <c r="X155" s="197" cm="1">
        <f t="array" aca="1" ref="X155" ca="1">INDIRECT("März!B"&amp;'Auswertung-Wochen'!U155)</f>
        <v>44622</v>
      </c>
      <c r="Y155" s="197" t="str">
        <f t="shared" ca="1" si="4"/>
        <v>2026-10</v>
      </c>
    </row>
    <row r="156" spans="20:25" x14ac:dyDescent="0.25">
      <c r="T156" t="s">
        <v>156</v>
      </c>
      <c r="U156">
        <v>51</v>
      </c>
      <c r="V156" cm="1">
        <f t="array" aca="1" ref="V156" ca="1">INDIRECT(T156&amp;"!H"&amp;'Auswertung-Wochen'!U156)</f>
        <v>0</v>
      </c>
      <c r="W156" s="198" cm="1">
        <f t="array" aca="1" ref="W156" ca="1">V156-INDIRECT(T156&amp;"!K"&amp;'Auswertung-Wochen'!U156)</f>
        <v>0.32916666666666666</v>
      </c>
      <c r="X156" s="197" cm="1">
        <f t="array" aca="1" ref="X156" ca="1">INDIRECT("März!B"&amp;'Auswertung-Wochen'!U156)</f>
        <v>44623</v>
      </c>
      <c r="Y156" s="197" t="str">
        <f t="shared" ca="1" si="4"/>
        <v>2026-10</v>
      </c>
    </row>
    <row r="157" spans="20:25" x14ac:dyDescent="0.25">
      <c r="T157" t="s">
        <v>156</v>
      </c>
      <c r="U157">
        <v>62</v>
      </c>
      <c r="V157" cm="1">
        <f t="array" aca="1" ref="V157" ca="1">INDIRECT(T157&amp;"!H"&amp;'Auswertung-Wochen'!U157)</f>
        <v>0</v>
      </c>
      <c r="W157" s="198" cm="1">
        <f t="array" aca="1" ref="W157" ca="1">V157-INDIRECT(T157&amp;"!K"&amp;'Auswertung-Wochen'!U157)</f>
        <v>0.32916666666666666</v>
      </c>
      <c r="X157" s="197" cm="1">
        <f t="array" aca="1" ref="X157" ca="1">INDIRECT("März!B"&amp;'Auswertung-Wochen'!U157)</f>
        <v>44624</v>
      </c>
      <c r="Y157" s="197" t="str">
        <f t="shared" ca="1" si="4"/>
        <v>2026-10</v>
      </c>
    </row>
    <row r="158" spans="20:25" x14ac:dyDescent="0.25">
      <c r="T158" t="s">
        <v>156</v>
      </c>
      <c r="U158">
        <v>73</v>
      </c>
      <c r="V158" cm="1">
        <f t="array" aca="1" ref="V158" ca="1">INDIRECT(T158&amp;"!H"&amp;'Auswertung-Wochen'!U158)</f>
        <v>0</v>
      </c>
      <c r="W158" s="198" cm="1">
        <f t="array" aca="1" ref="W158" ca="1">V158-INDIRECT(T158&amp;"!K"&amp;'Auswertung-Wochen'!U158)</f>
        <v>0.32916666666666666</v>
      </c>
      <c r="X158" s="197" cm="1">
        <f t="array" aca="1" ref="X158" ca="1">INDIRECT("März!B"&amp;'Auswertung-Wochen'!U158)</f>
        <v>44625</v>
      </c>
      <c r="Y158" s="197" t="str">
        <f t="shared" ca="1" si="4"/>
        <v>2026-10</v>
      </c>
    </row>
    <row r="159" spans="20:25" x14ac:dyDescent="0.25">
      <c r="T159" t="s">
        <v>156</v>
      </c>
      <c r="U159">
        <v>84</v>
      </c>
      <c r="V159" cm="1">
        <f t="array" aca="1" ref="V159" ca="1">INDIRECT(T159&amp;"!H"&amp;'Auswertung-Wochen'!U159)</f>
        <v>0</v>
      </c>
      <c r="W159" s="198" cm="1">
        <f t="array" aca="1" ref="W159" ca="1">V159-INDIRECT(T159&amp;"!K"&amp;'Auswertung-Wochen'!U159)</f>
        <v>0</v>
      </c>
      <c r="X159" s="197" cm="1">
        <f t="array" aca="1" ref="X159" ca="1">INDIRECT("März!B"&amp;'Auswertung-Wochen'!U159)</f>
        <v>44626</v>
      </c>
      <c r="Y159" s="197" t="str">
        <f t="shared" ca="1" si="4"/>
        <v>2026-10</v>
      </c>
    </row>
    <row r="160" spans="20:25" x14ac:dyDescent="0.25">
      <c r="T160" t="s">
        <v>156</v>
      </c>
      <c r="U160">
        <v>95</v>
      </c>
      <c r="V160" cm="1">
        <f t="array" aca="1" ref="V160" ca="1">INDIRECT(T160&amp;"!H"&amp;'Auswertung-Wochen'!U160)</f>
        <v>0</v>
      </c>
      <c r="W160" s="198" cm="1">
        <f t="array" aca="1" ref="W160" ca="1">V160-INDIRECT(T160&amp;"!K"&amp;'Auswertung-Wochen'!U160)</f>
        <v>0</v>
      </c>
      <c r="X160" s="197" cm="1">
        <f t="array" aca="1" ref="X160" ca="1">INDIRECT("März!B"&amp;'Auswertung-Wochen'!U160)</f>
        <v>44627</v>
      </c>
      <c r="Y160" s="197" t="str">
        <f t="shared" ca="1" si="4"/>
        <v>2026-10</v>
      </c>
    </row>
    <row r="161" spans="20:25" x14ac:dyDescent="0.25">
      <c r="T161" t="s">
        <v>156</v>
      </c>
      <c r="U161">
        <v>106</v>
      </c>
      <c r="V161" cm="1">
        <f t="array" aca="1" ref="V161" ca="1">INDIRECT(T161&amp;"!H"&amp;'Auswertung-Wochen'!U161)</f>
        <v>0</v>
      </c>
      <c r="W161" s="198" cm="1">
        <f t="array" aca="1" ref="W161" ca="1">V161-INDIRECT(T161&amp;"!K"&amp;'Auswertung-Wochen'!U161)</f>
        <v>0.329166666666667</v>
      </c>
      <c r="X161" s="197" cm="1">
        <f t="array" aca="1" ref="X161" ca="1">INDIRECT("März!B"&amp;'Auswertung-Wochen'!U161)</f>
        <v>44628</v>
      </c>
      <c r="Y161" s="197" t="str">
        <f t="shared" ca="1" si="4"/>
        <v>2026-11</v>
      </c>
    </row>
    <row r="162" spans="20:25" x14ac:dyDescent="0.25">
      <c r="T162" t="s">
        <v>156</v>
      </c>
      <c r="U162">
        <v>117</v>
      </c>
      <c r="V162" cm="1">
        <f t="array" aca="1" ref="V162" ca="1">INDIRECT(T162&amp;"!H"&amp;'Auswertung-Wochen'!U162)</f>
        <v>0</v>
      </c>
      <c r="W162" s="198" cm="1">
        <f t="array" aca="1" ref="W162" ca="1">V162-INDIRECT(T162&amp;"!K"&amp;'Auswertung-Wochen'!U162)</f>
        <v>0.32916666666666666</v>
      </c>
      <c r="X162" s="197" cm="1">
        <f t="array" aca="1" ref="X162" ca="1">INDIRECT("März!B"&amp;'Auswertung-Wochen'!U162)</f>
        <v>44629</v>
      </c>
      <c r="Y162" s="197" t="str">
        <f t="shared" ca="1" si="4"/>
        <v>2026-11</v>
      </c>
    </row>
    <row r="163" spans="20:25" x14ac:dyDescent="0.25">
      <c r="T163" t="s">
        <v>156</v>
      </c>
      <c r="U163">
        <v>128</v>
      </c>
      <c r="V163" cm="1">
        <f t="array" aca="1" ref="V163" ca="1">INDIRECT(T163&amp;"!H"&amp;'Auswertung-Wochen'!U163)</f>
        <v>0</v>
      </c>
      <c r="W163" s="198" cm="1">
        <f t="array" aca="1" ref="W163" ca="1">V163-INDIRECT(T163&amp;"!K"&amp;'Auswertung-Wochen'!U163)</f>
        <v>0.32916666666666666</v>
      </c>
      <c r="X163" s="197" cm="1">
        <f t="array" aca="1" ref="X163" ca="1">INDIRECT("März!B"&amp;'Auswertung-Wochen'!U163)</f>
        <v>44630</v>
      </c>
      <c r="Y163" s="197" t="str">
        <f t="shared" ca="1" si="4"/>
        <v>2026-11</v>
      </c>
    </row>
    <row r="164" spans="20:25" x14ac:dyDescent="0.25">
      <c r="T164" t="s">
        <v>156</v>
      </c>
      <c r="U164">
        <v>139</v>
      </c>
      <c r="V164" cm="1">
        <f t="array" aca="1" ref="V164" ca="1">INDIRECT(T164&amp;"!H"&amp;'Auswertung-Wochen'!U164)</f>
        <v>0</v>
      </c>
      <c r="W164" s="198" cm="1">
        <f t="array" aca="1" ref="W164" ca="1">V164-INDIRECT(T164&amp;"!K"&amp;'Auswertung-Wochen'!U164)</f>
        <v>0.32916666666666666</v>
      </c>
      <c r="X164" s="197" cm="1">
        <f t="array" aca="1" ref="X164" ca="1">INDIRECT("März!B"&amp;'Auswertung-Wochen'!U164)</f>
        <v>44631</v>
      </c>
      <c r="Y164" s="197" t="str">
        <f t="shared" ca="1" si="4"/>
        <v>2026-11</v>
      </c>
    </row>
    <row r="165" spans="20:25" x14ac:dyDescent="0.25">
      <c r="T165" t="s">
        <v>156</v>
      </c>
      <c r="U165">
        <v>150</v>
      </c>
      <c r="V165" cm="1">
        <f t="array" aca="1" ref="V165" ca="1">INDIRECT(T165&amp;"!H"&amp;'Auswertung-Wochen'!U165)</f>
        <v>0</v>
      </c>
      <c r="W165" s="198" cm="1">
        <f t="array" aca="1" ref="W165" ca="1">V165-INDIRECT(T165&amp;"!K"&amp;'Auswertung-Wochen'!U165)</f>
        <v>0.32916666666666666</v>
      </c>
      <c r="X165" s="197" cm="1">
        <f t="array" aca="1" ref="X165" ca="1">INDIRECT("März!B"&amp;'Auswertung-Wochen'!U165)</f>
        <v>44632</v>
      </c>
      <c r="Y165" s="197" t="str">
        <f t="shared" ref="Y165:Y228" ca="1" si="5">YEAR(X165)&amp;"-"&amp;TEXT(_xlfn.ISOWEEKNUM(X165),"00")</f>
        <v>2026-11</v>
      </c>
    </row>
    <row r="166" spans="20:25" x14ac:dyDescent="0.25">
      <c r="T166" t="s">
        <v>156</v>
      </c>
      <c r="U166">
        <v>161</v>
      </c>
      <c r="V166" cm="1">
        <f t="array" aca="1" ref="V166" ca="1">INDIRECT(T166&amp;"!H"&amp;'Auswertung-Wochen'!U166)</f>
        <v>0</v>
      </c>
      <c r="W166" s="198" cm="1">
        <f t="array" aca="1" ref="W166" ca="1">V166-INDIRECT(T166&amp;"!K"&amp;'Auswertung-Wochen'!U166)</f>
        <v>0</v>
      </c>
      <c r="X166" s="197" cm="1">
        <f t="array" aca="1" ref="X166" ca="1">INDIRECT("März!B"&amp;'Auswertung-Wochen'!U166)</f>
        <v>44633</v>
      </c>
      <c r="Y166" s="197" t="str">
        <f t="shared" ca="1" si="5"/>
        <v>2026-11</v>
      </c>
    </row>
    <row r="167" spans="20:25" x14ac:dyDescent="0.25">
      <c r="T167" t="s">
        <v>156</v>
      </c>
      <c r="U167">
        <v>172</v>
      </c>
      <c r="V167" cm="1">
        <f t="array" aca="1" ref="V167" ca="1">INDIRECT(T167&amp;"!H"&amp;'Auswertung-Wochen'!U167)</f>
        <v>0</v>
      </c>
      <c r="W167" s="198" cm="1">
        <f t="array" aca="1" ref="W167" ca="1">V167-INDIRECT(T167&amp;"!K"&amp;'Auswertung-Wochen'!U167)</f>
        <v>0</v>
      </c>
      <c r="X167" s="197" cm="1">
        <f t="array" aca="1" ref="X167" ca="1">INDIRECT("März!B"&amp;'Auswertung-Wochen'!U167)</f>
        <v>44634</v>
      </c>
      <c r="Y167" s="197" t="str">
        <f t="shared" ca="1" si="5"/>
        <v>2026-11</v>
      </c>
    </row>
    <row r="168" spans="20:25" x14ac:dyDescent="0.25">
      <c r="T168" t="s">
        <v>156</v>
      </c>
      <c r="U168">
        <v>183</v>
      </c>
      <c r="V168" cm="1">
        <f t="array" aca="1" ref="V168" ca="1">INDIRECT(T168&amp;"!H"&amp;'Auswertung-Wochen'!U168)</f>
        <v>0</v>
      </c>
      <c r="W168" s="198" cm="1">
        <f t="array" aca="1" ref="W168" ca="1">V168-INDIRECT(T168&amp;"!K"&amp;'Auswertung-Wochen'!U168)</f>
        <v>0.329166666666667</v>
      </c>
      <c r="X168" s="197" cm="1">
        <f t="array" aca="1" ref="X168" ca="1">INDIRECT("März!B"&amp;'Auswertung-Wochen'!U168)</f>
        <v>44635</v>
      </c>
      <c r="Y168" s="197" t="str">
        <f t="shared" ca="1" si="5"/>
        <v>2026-12</v>
      </c>
    </row>
    <row r="169" spans="20:25" x14ac:dyDescent="0.25">
      <c r="T169" t="s">
        <v>156</v>
      </c>
      <c r="U169">
        <v>194</v>
      </c>
      <c r="V169" cm="1">
        <f t="array" aca="1" ref="V169" ca="1">INDIRECT(T169&amp;"!H"&amp;'Auswertung-Wochen'!U169)</f>
        <v>0</v>
      </c>
      <c r="W169" s="198" cm="1">
        <f t="array" aca="1" ref="W169" ca="1">V169-INDIRECT(T169&amp;"!K"&amp;'Auswertung-Wochen'!U169)</f>
        <v>0.32916666666666666</v>
      </c>
      <c r="X169" s="197" cm="1">
        <f t="array" aca="1" ref="X169" ca="1">INDIRECT("März!B"&amp;'Auswertung-Wochen'!U169)</f>
        <v>44636</v>
      </c>
      <c r="Y169" s="197" t="str">
        <f t="shared" ca="1" si="5"/>
        <v>2026-12</v>
      </c>
    </row>
    <row r="170" spans="20:25" x14ac:dyDescent="0.25">
      <c r="T170" t="s">
        <v>156</v>
      </c>
      <c r="U170">
        <v>205</v>
      </c>
      <c r="V170" cm="1">
        <f t="array" aca="1" ref="V170" ca="1">INDIRECT(T170&amp;"!H"&amp;'Auswertung-Wochen'!U170)</f>
        <v>0</v>
      </c>
      <c r="W170" s="198" cm="1">
        <f t="array" aca="1" ref="W170" ca="1">V170-INDIRECT(T170&amp;"!K"&amp;'Auswertung-Wochen'!U170)</f>
        <v>0.32916666666666666</v>
      </c>
      <c r="X170" s="197" cm="1">
        <f t="array" aca="1" ref="X170" ca="1">INDIRECT("März!B"&amp;'Auswertung-Wochen'!U170)</f>
        <v>44637</v>
      </c>
      <c r="Y170" s="197" t="str">
        <f t="shared" ca="1" si="5"/>
        <v>2026-12</v>
      </c>
    </row>
    <row r="171" spans="20:25" x14ac:dyDescent="0.25">
      <c r="T171" t="s">
        <v>156</v>
      </c>
      <c r="U171">
        <v>216</v>
      </c>
      <c r="V171" cm="1">
        <f t="array" aca="1" ref="V171" ca="1">INDIRECT(T171&amp;"!H"&amp;'Auswertung-Wochen'!U171)</f>
        <v>0</v>
      </c>
      <c r="W171" s="198" cm="1">
        <f t="array" aca="1" ref="W171" ca="1">V171-INDIRECT(T171&amp;"!K"&amp;'Auswertung-Wochen'!U171)</f>
        <v>0.32916666666666666</v>
      </c>
      <c r="X171" s="197" cm="1">
        <f t="array" aca="1" ref="X171" ca="1">INDIRECT("März!B"&amp;'Auswertung-Wochen'!U171)</f>
        <v>44638</v>
      </c>
      <c r="Y171" s="197" t="str">
        <f t="shared" ca="1" si="5"/>
        <v>2026-12</v>
      </c>
    </row>
    <row r="172" spans="20:25" x14ac:dyDescent="0.25">
      <c r="T172" t="s">
        <v>156</v>
      </c>
      <c r="U172">
        <v>227</v>
      </c>
      <c r="V172" cm="1">
        <f t="array" aca="1" ref="V172" ca="1">INDIRECT(T172&amp;"!H"&amp;'Auswertung-Wochen'!U172)</f>
        <v>0</v>
      </c>
      <c r="W172" s="198" cm="1">
        <f t="array" aca="1" ref="W172" ca="1">V172-INDIRECT(T172&amp;"!K"&amp;'Auswertung-Wochen'!U172)</f>
        <v>0.32916666666666666</v>
      </c>
      <c r="X172" s="197" cm="1">
        <f t="array" aca="1" ref="X172" ca="1">INDIRECT("März!B"&amp;'Auswertung-Wochen'!U172)</f>
        <v>44639</v>
      </c>
      <c r="Y172" s="197" t="str">
        <f t="shared" ca="1" si="5"/>
        <v>2026-12</v>
      </c>
    </row>
    <row r="173" spans="20:25" x14ac:dyDescent="0.25">
      <c r="T173" t="s">
        <v>156</v>
      </c>
      <c r="U173">
        <v>238</v>
      </c>
      <c r="V173" cm="1">
        <f t="array" aca="1" ref="V173" ca="1">INDIRECT(T173&amp;"!H"&amp;'Auswertung-Wochen'!U173)</f>
        <v>0</v>
      </c>
      <c r="W173" s="198" cm="1">
        <f t="array" aca="1" ref="W173" ca="1">V173-INDIRECT(T173&amp;"!K"&amp;'Auswertung-Wochen'!U173)</f>
        <v>0</v>
      </c>
      <c r="X173" s="197" cm="1">
        <f t="array" aca="1" ref="X173" ca="1">INDIRECT("März!B"&amp;'Auswertung-Wochen'!U173)</f>
        <v>44640</v>
      </c>
      <c r="Y173" s="197" t="str">
        <f t="shared" ca="1" si="5"/>
        <v>2026-12</v>
      </c>
    </row>
    <row r="174" spans="20:25" x14ac:dyDescent="0.25">
      <c r="T174" t="s">
        <v>156</v>
      </c>
      <c r="U174">
        <v>249</v>
      </c>
      <c r="V174" cm="1">
        <f t="array" aca="1" ref="V174" ca="1">INDIRECT(T174&amp;"!H"&amp;'Auswertung-Wochen'!U174)</f>
        <v>0</v>
      </c>
      <c r="W174" s="198" cm="1">
        <f t="array" aca="1" ref="W174" ca="1">V174-INDIRECT(T174&amp;"!K"&amp;'Auswertung-Wochen'!U174)</f>
        <v>0</v>
      </c>
      <c r="X174" s="197" cm="1">
        <f t="array" aca="1" ref="X174" ca="1">INDIRECT("März!B"&amp;'Auswertung-Wochen'!U174)</f>
        <v>44641</v>
      </c>
      <c r="Y174" s="197" t="str">
        <f t="shared" ca="1" si="5"/>
        <v>2026-12</v>
      </c>
    </row>
    <row r="175" spans="20:25" x14ac:dyDescent="0.25">
      <c r="T175" t="s">
        <v>156</v>
      </c>
      <c r="U175">
        <v>260</v>
      </c>
      <c r="V175" cm="1">
        <f t="array" aca="1" ref="V175" ca="1">INDIRECT(T175&amp;"!H"&amp;'Auswertung-Wochen'!U175)</f>
        <v>0</v>
      </c>
      <c r="W175" s="198" cm="1">
        <f t="array" aca="1" ref="W175" ca="1">V175-INDIRECT(T175&amp;"!K"&amp;'Auswertung-Wochen'!U175)</f>
        <v>0.329166666666667</v>
      </c>
      <c r="X175" s="197" cm="1">
        <f t="array" aca="1" ref="X175" ca="1">INDIRECT("März!B"&amp;'Auswertung-Wochen'!U175)</f>
        <v>44642</v>
      </c>
      <c r="Y175" s="197" t="str">
        <f t="shared" ca="1" si="5"/>
        <v>2026-13</v>
      </c>
    </row>
    <row r="176" spans="20:25" x14ac:dyDescent="0.25">
      <c r="T176" t="s">
        <v>156</v>
      </c>
      <c r="U176">
        <v>271</v>
      </c>
      <c r="V176" cm="1">
        <f t="array" aca="1" ref="V176" ca="1">INDIRECT(T176&amp;"!H"&amp;'Auswertung-Wochen'!U176)</f>
        <v>0</v>
      </c>
      <c r="W176" s="198" cm="1">
        <f t="array" aca="1" ref="W176" ca="1">V176-INDIRECT(T176&amp;"!K"&amp;'Auswertung-Wochen'!U176)</f>
        <v>0.32916666666666666</v>
      </c>
      <c r="X176" s="197" cm="1">
        <f t="array" aca="1" ref="X176" ca="1">INDIRECT("März!B"&amp;'Auswertung-Wochen'!U176)</f>
        <v>44643</v>
      </c>
      <c r="Y176" s="197" t="str">
        <f t="shared" ca="1" si="5"/>
        <v>2026-13</v>
      </c>
    </row>
    <row r="177" spans="20:25" x14ac:dyDescent="0.25">
      <c r="T177" t="s">
        <v>156</v>
      </c>
      <c r="U177">
        <v>282</v>
      </c>
      <c r="V177" cm="1">
        <f t="array" aca="1" ref="V177" ca="1">INDIRECT(T177&amp;"!H"&amp;'Auswertung-Wochen'!U177)</f>
        <v>0</v>
      </c>
      <c r="W177" s="198" cm="1">
        <f t="array" aca="1" ref="W177" ca="1">V177-INDIRECT(T177&amp;"!K"&amp;'Auswertung-Wochen'!U177)</f>
        <v>0.32916666666666666</v>
      </c>
      <c r="X177" s="197" cm="1">
        <f t="array" aca="1" ref="X177" ca="1">INDIRECT("März!B"&amp;'Auswertung-Wochen'!U177)</f>
        <v>44644</v>
      </c>
      <c r="Y177" s="197" t="str">
        <f t="shared" ca="1" si="5"/>
        <v>2026-13</v>
      </c>
    </row>
    <row r="178" spans="20:25" x14ac:dyDescent="0.25">
      <c r="T178" t="s">
        <v>156</v>
      </c>
      <c r="U178">
        <v>293</v>
      </c>
      <c r="V178" cm="1">
        <f t="array" aca="1" ref="V178" ca="1">INDIRECT(T178&amp;"!H"&amp;'Auswertung-Wochen'!U178)</f>
        <v>0</v>
      </c>
      <c r="W178" s="198" cm="1">
        <f t="array" aca="1" ref="W178" ca="1">V178-INDIRECT(T178&amp;"!K"&amp;'Auswertung-Wochen'!U178)</f>
        <v>0.32916666666666666</v>
      </c>
      <c r="X178" s="197" cm="1">
        <f t="array" aca="1" ref="X178" ca="1">INDIRECT("März!B"&amp;'Auswertung-Wochen'!U178)</f>
        <v>44645</v>
      </c>
      <c r="Y178" s="197" t="str">
        <f t="shared" ca="1" si="5"/>
        <v>2026-13</v>
      </c>
    </row>
    <row r="179" spans="20:25" x14ac:dyDescent="0.25">
      <c r="T179" t="s">
        <v>156</v>
      </c>
      <c r="U179">
        <v>304</v>
      </c>
      <c r="V179" cm="1">
        <f t="array" aca="1" ref="V179" ca="1">INDIRECT(T179&amp;"!H"&amp;'Auswertung-Wochen'!U179)</f>
        <v>0</v>
      </c>
      <c r="W179" s="198" cm="1">
        <f t="array" aca="1" ref="W179" ca="1">V179-INDIRECT(T179&amp;"!K"&amp;'Auswertung-Wochen'!U179)</f>
        <v>0.32916666666666666</v>
      </c>
      <c r="X179" s="197" cm="1">
        <f t="array" aca="1" ref="X179" ca="1">INDIRECT("März!B"&amp;'Auswertung-Wochen'!U179)</f>
        <v>44646</v>
      </c>
      <c r="Y179" s="197" t="str">
        <f t="shared" ca="1" si="5"/>
        <v>2026-13</v>
      </c>
    </row>
    <row r="180" spans="20:25" x14ac:dyDescent="0.25">
      <c r="T180" t="s">
        <v>156</v>
      </c>
      <c r="U180">
        <v>315</v>
      </c>
      <c r="V180" cm="1">
        <f t="array" aca="1" ref="V180" ca="1">INDIRECT(T180&amp;"!H"&amp;'Auswertung-Wochen'!U180)</f>
        <v>0</v>
      </c>
      <c r="W180" s="198" cm="1">
        <f t="array" aca="1" ref="W180" ca="1">V180-INDIRECT(T180&amp;"!K"&amp;'Auswertung-Wochen'!U180)</f>
        <v>0</v>
      </c>
      <c r="X180" s="197" cm="1">
        <f t="array" aca="1" ref="X180" ca="1">INDIRECT("März!B"&amp;'Auswertung-Wochen'!U180)</f>
        <v>44647</v>
      </c>
      <c r="Y180" s="197" t="str">
        <f t="shared" ca="1" si="5"/>
        <v>2026-13</v>
      </c>
    </row>
    <row r="181" spans="20:25" x14ac:dyDescent="0.25">
      <c r="T181" t="s">
        <v>156</v>
      </c>
      <c r="U181">
        <v>326</v>
      </c>
      <c r="V181" cm="1">
        <f t="array" aca="1" ref="V181" ca="1">INDIRECT(T181&amp;"!H"&amp;'Auswertung-Wochen'!U181)</f>
        <v>0</v>
      </c>
      <c r="W181" s="198" cm="1">
        <f t="array" aca="1" ref="W181" ca="1">V181-INDIRECT(T181&amp;"!K"&amp;'Auswertung-Wochen'!U181)</f>
        <v>0</v>
      </c>
      <c r="X181" s="197" cm="1">
        <f t="array" aca="1" ref="X181" ca="1">INDIRECT("März!B"&amp;'Auswertung-Wochen'!U181)</f>
        <v>44648</v>
      </c>
      <c r="Y181" s="197" t="str">
        <f t="shared" ca="1" si="5"/>
        <v>2026-13</v>
      </c>
    </row>
    <row r="182" spans="20:25" x14ac:dyDescent="0.25">
      <c r="T182" t="s">
        <v>156</v>
      </c>
      <c r="U182">
        <v>337</v>
      </c>
      <c r="V182" cm="1">
        <f t="array" aca="1" ref="V182" ca="1">INDIRECT(T182&amp;"!H"&amp;'Auswertung-Wochen'!U182)</f>
        <v>0</v>
      </c>
      <c r="W182" s="198" cm="1">
        <f t="array" aca="1" ref="W182" ca="1">V182-INDIRECT(T182&amp;"!K"&amp;'Auswertung-Wochen'!U182)</f>
        <v>0.329166666666667</v>
      </c>
      <c r="X182" s="197" cm="1">
        <f t="array" aca="1" ref="X182" ca="1">INDIRECT("März!B"&amp;'Auswertung-Wochen'!U182)</f>
        <v>44649</v>
      </c>
      <c r="Y182" s="197" t="str">
        <f t="shared" ca="1" si="5"/>
        <v>2026-14</v>
      </c>
    </row>
    <row r="183" spans="20:25" x14ac:dyDescent="0.25">
      <c r="T183" t="s">
        <v>156</v>
      </c>
      <c r="U183">
        <v>348</v>
      </c>
      <c r="V183" cm="1">
        <f t="array" aca="1" ref="V183" ca="1">INDIRECT(T183&amp;"!H"&amp;'Auswertung-Wochen'!U183)</f>
        <v>0</v>
      </c>
      <c r="W183" s="198" cm="1">
        <f t="array" aca="1" ref="W183" ca="1">V183-INDIRECT(T183&amp;"!K"&amp;'Auswertung-Wochen'!U183)</f>
        <v>0.32916666666666666</v>
      </c>
      <c r="X183" s="197" cm="1">
        <f t="array" aca="1" ref="X183" ca="1">INDIRECT("März!B"&amp;'Auswertung-Wochen'!U183)</f>
        <v>44650</v>
      </c>
      <c r="Y183" s="197" t="str">
        <f t="shared" ca="1" si="5"/>
        <v>2026-14</v>
      </c>
    </row>
    <row r="184" spans="20:25" x14ac:dyDescent="0.25">
      <c r="T184" t="s">
        <v>157</v>
      </c>
      <c r="U184">
        <v>18</v>
      </c>
      <c r="V184" cm="1">
        <f t="array" aca="1" ref="V184" ca="1">INDIRECT(T184&amp;"!H"&amp;'Auswertung-Wochen'!U184)</f>
        <v>0</v>
      </c>
      <c r="W184" s="198" cm="1">
        <f t="array" aca="1" ref="W184" ca="1">V184-INDIRECT(T184&amp;"!K"&amp;'Auswertung-Wochen'!U184)</f>
        <v>0.32916666666666666</v>
      </c>
      <c r="X184" s="197" cm="1">
        <f t="array" aca="1" ref="X184" ca="1">INDIRECT("April!B"&amp;'Auswertung-Wochen'!U184)</f>
        <v>44651</v>
      </c>
      <c r="Y184" s="197" t="str">
        <f t="shared" ca="1" si="5"/>
        <v>2026-14</v>
      </c>
    </row>
    <row r="185" spans="20:25" x14ac:dyDescent="0.25">
      <c r="T185" t="s">
        <v>157</v>
      </c>
      <c r="U185">
        <v>29</v>
      </c>
      <c r="V185" cm="1">
        <f t="array" aca="1" ref="V185" ca="1">INDIRECT(T185&amp;"!H"&amp;'Auswertung-Wochen'!U185)</f>
        <v>0</v>
      </c>
      <c r="W185" s="198" cm="1">
        <f t="array" aca="1" ref="W185" ca="1">V185-INDIRECT(T185&amp;"!K"&amp;'Auswertung-Wochen'!U185)</f>
        <v>0.16458333333333333</v>
      </c>
      <c r="X185" s="197" cm="1">
        <f t="array" aca="1" ref="X185" ca="1">INDIRECT("April!B"&amp;'Auswertung-Wochen'!U185)</f>
        <v>44652</v>
      </c>
      <c r="Y185" s="197" t="str">
        <f t="shared" ca="1" si="5"/>
        <v>2026-14</v>
      </c>
    </row>
    <row r="186" spans="20:25" x14ac:dyDescent="0.25">
      <c r="T186" t="s">
        <v>157</v>
      </c>
      <c r="U186">
        <v>40</v>
      </c>
      <c r="V186" cm="1">
        <f t="array" aca="1" ref="V186" ca="1">INDIRECT(T186&amp;"!H"&amp;'Auswertung-Wochen'!U186)</f>
        <v>0</v>
      </c>
      <c r="W186" s="198" cm="1">
        <f t="array" aca="1" ref="W186" ca="1">V186-INDIRECT(T186&amp;"!K"&amp;'Auswertung-Wochen'!U186)</f>
        <v>0</v>
      </c>
      <c r="X186" s="197" cm="1">
        <f t="array" aca="1" ref="X186" ca="1">INDIRECT("April!B"&amp;'Auswertung-Wochen'!U186)</f>
        <v>44653</v>
      </c>
      <c r="Y186" s="197" t="str">
        <f t="shared" ca="1" si="5"/>
        <v>2026-14</v>
      </c>
    </row>
    <row r="187" spans="20:25" x14ac:dyDescent="0.25">
      <c r="T187" t="s">
        <v>157</v>
      </c>
      <c r="U187">
        <v>51</v>
      </c>
      <c r="V187" cm="1">
        <f t="array" aca="1" ref="V187" ca="1">INDIRECT(T187&amp;"!H"&amp;'Auswertung-Wochen'!U187)</f>
        <v>0</v>
      </c>
      <c r="W187" s="198" cm="1">
        <f t="array" aca="1" ref="W187" ca="1">V187-INDIRECT(T187&amp;"!K"&amp;'Auswertung-Wochen'!U187)</f>
        <v>0</v>
      </c>
      <c r="X187" s="197" cm="1">
        <f t="array" aca="1" ref="X187" ca="1">INDIRECT("April!B"&amp;'Auswertung-Wochen'!U187)</f>
        <v>44654</v>
      </c>
      <c r="Y187" s="197" t="str">
        <f t="shared" ca="1" si="5"/>
        <v>2026-14</v>
      </c>
    </row>
    <row r="188" spans="20:25" x14ac:dyDescent="0.25">
      <c r="T188" t="s">
        <v>157</v>
      </c>
      <c r="U188">
        <v>62</v>
      </c>
      <c r="V188" cm="1">
        <f t="array" aca="1" ref="V188" ca="1">INDIRECT(T188&amp;"!H"&amp;'Auswertung-Wochen'!U188)</f>
        <v>0</v>
      </c>
      <c r="W188" s="198" cm="1">
        <f t="array" aca="1" ref="W188" ca="1">V188-INDIRECT(T188&amp;"!K"&amp;'Auswertung-Wochen'!U188)</f>
        <v>0</v>
      </c>
      <c r="X188" s="197" cm="1">
        <f t="array" aca="1" ref="X188" ca="1">INDIRECT("April!B"&amp;'Auswertung-Wochen'!U188)</f>
        <v>44655</v>
      </c>
      <c r="Y188" s="197" t="str">
        <f t="shared" ca="1" si="5"/>
        <v>2026-14</v>
      </c>
    </row>
    <row r="189" spans="20:25" x14ac:dyDescent="0.25">
      <c r="T189" t="s">
        <v>157</v>
      </c>
      <c r="U189">
        <v>73</v>
      </c>
      <c r="V189" cm="1">
        <f t="array" aca="1" ref="V189" ca="1">INDIRECT(T189&amp;"!H"&amp;'Auswertung-Wochen'!U189)</f>
        <v>0</v>
      </c>
      <c r="W189" s="198" cm="1">
        <f t="array" aca="1" ref="W189" ca="1">V189-INDIRECT(T189&amp;"!K"&amp;'Auswertung-Wochen'!U189)</f>
        <v>0</v>
      </c>
      <c r="X189" s="197" cm="1">
        <f t="array" aca="1" ref="X189" ca="1">INDIRECT("April!B"&amp;'Auswertung-Wochen'!U189)</f>
        <v>44656</v>
      </c>
      <c r="Y189" s="197" t="str">
        <f t="shared" ca="1" si="5"/>
        <v>2026-15</v>
      </c>
    </row>
    <row r="190" spans="20:25" x14ac:dyDescent="0.25">
      <c r="T190" t="s">
        <v>157</v>
      </c>
      <c r="U190">
        <v>84</v>
      </c>
      <c r="V190" cm="1">
        <f t="array" aca="1" ref="V190" ca="1">INDIRECT(T190&amp;"!H"&amp;'Auswertung-Wochen'!U190)</f>
        <v>0</v>
      </c>
      <c r="W190" s="198" cm="1">
        <f t="array" aca="1" ref="W190" ca="1">V190-INDIRECT(T190&amp;"!K"&amp;'Auswertung-Wochen'!U190)</f>
        <v>0.32916666666666666</v>
      </c>
      <c r="X190" s="197" cm="1">
        <f t="array" aca="1" ref="X190" ca="1">INDIRECT("April!B"&amp;'Auswertung-Wochen'!U190)</f>
        <v>44657</v>
      </c>
      <c r="Y190" s="197" t="str">
        <f t="shared" ca="1" si="5"/>
        <v>2026-15</v>
      </c>
    </row>
    <row r="191" spans="20:25" x14ac:dyDescent="0.25">
      <c r="T191" t="s">
        <v>157</v>
      </c>
      <c r="U191">
        <v>95</v>
      </c>
      <c r="V191" cm="1">
        <f t="array" aca="1" ref="V191" ca="1">INDIRECT(T191&amp;"!H"&amp;'Auswertung-Wochen'!U191)</f>
        <v>0</v>
      </c>
      <c r="W191" s="198" cm="1">
        <f t="array" aca="1" ref="W191" ca="1">V191-INDIRECT(T191&amp;"!K"&amp;'Auswertung-Wochen'!U191)</f>
        <v>0.32916666666666666</v>
      </c>
      <c r="X191" s="197" cm="1">
        <f t="array" aca="1" ref="X191" ca="1">INDIRECT("April!B"&amp;'Auswertung-Wochen'!U191)</f>
        <v>44658</v>
      </c>
      <c r="Y191" s="197" t="str">
        <f t="shared" ca="1" si="5"/>
        <v>2026-15</v>
      </c>
    </row>
    <row r="192" spans="20:25" x14ac:dyDescent="0.25">
      <c r="T192" t="s">
        <v>157</v>
      </c>
      <c r="U192">
        <v>106</v>
      </c>
      <c r="V192" cm="1">
        <f t="array" aca="1" ref="V192" ca="1">INDIRECT(T192&amp;"!H"&amp;'Auswertung-Wochen'!U192)</f>
        <v>0</v>
      </c>
      <c r="W192" s="198" cm="1">
        <f t="array" aca="1" ref="W192" ca="1">V192-INDIRECT(T192&amp;"!K"&amp;'Auswertung-Wochen'!U192)</f>
        <v>0.32916666666666666</v>
      </c>
      <c r="X192" s="197" cm="1">
        <f t="array" aca="1" ref="X192" ca="1">INDIRECT("April!B"&amp;'Auswertung-Wochen'!U192)</f>
        <v>44659</v>
      </c>
      <c r="Y192" s="197" t="str">
        <f t="shared" ca="1" si="5"/>
        <v>2026-15</v>
      </c>
    </row>
    <row r="193" spans="20:25" x14ac:dyDescent="0.25">
      <c r="T193" t="s">
        <v>157</v>
      </c>
      <c r="U193">
        <v>117</v>
      </c>
      <c r="V193" cm="1">
        <f t="array" aca="1" ref="V193" ca="1">INDIRECT(T193&amp;"!H"&amp;'Auswertung-Wochen'!U193)</f>
        <v>0</v>
      </c>
      <c r="W193" s="198" cm="1">
        <f t="array" aca="1" ref="W193" ca="1">V193-INDIRECT(T193&amp;"!K"&amp;'Auswertung-Wochen'!U193)</f>
        <v>0.32916666666666666</v>
      </c>
      <c r="X193" s="197" cm="1">
        <f t="array" aca="1" ref="X193" ca="1">INDIRECT("April!B"&amp;'Auswertung-Wochen'!U193)</f>
        <v>44660</v>
      </c>
      <c r="Y193" s="197" t="str">
        <f t="shared" ca="1" si="5"/>
        <v>2026-15</v>
      </c>
    </row>
    <row r="194" spans="20:25" x14ac:dyDescent="0.25">
      <c r="T194" t="s">
        <v>157</v>
      </c>
      <c r="U194">
        <v>128</v>
      </c>
      <c r="V194" cm="1">
        <f t="array" aca="1" ref="V194" ca="1">INDIRECT(T194&amp;"!H"&amp;'Auswertung-Wochen'!U194)</f>
        <v>0</v>
      </c>
      <c r="W194" s="198" cm="1">
        <f t="array" aca="1" ref="W194" ca="1">V194-INDIRECT(T194&amp;"!K"&amp;'Auswertung-Wochen'!U194)</f>
        <v>0</v>
      </c>
      <c r="X194" s="197" cm="1">
        <f t="array" aca="1" ref="X194" ca="1">INDIRECT("April!B"&amp;'Auswertung-Wochen'!U194)</f>
        <v>44661</v>
      </c>
      <c r="Y194" s="197" t="str">
        <f t="shared" ca="1" si="5"/>
        <v>2026-15</v>
      </c>
    </row>
    <row r="195" spans="20:25" x14ac:dyDescent="0.25">
      <c r="T195" t="s">
        <v>157</v>
      </c>
      <c r="U195">
        <v>139</v>
      </c>
      <c r="V195" cm="1">
        <f t="array" aca="1" ref="V195" ca="1">INDIRECT(T195&amp;"!H"&amp;'Auswertung-Wochen'!U195)</f>
        <v>0</v>
      </c>
      <c r="W195" s="198" cm="1">
        <f t="array" aca="1" ref="W195" ca="1">V195-INDIRECT(T195&amp;"!K"&amp;'Auswertung-Wochen'!U195)</f>
        <v>0</v>
      </c>
      <c r="X195" s="197" cm="1">
        <f t="array" aca="1" ref="X195" ca="1">INDIRECT("April!B"&amp;'Auswertung-Wochen'!U195)</f>
        <v>44662</v>
      </c>
      <c r="Y195" s="197" t="str">
        <f t="shared" ca="1" si="5"/>
        <v>2026-15</v>
      </c>
    </row>
    <row r="196" spans="20:25" x14ac:dyDescent="0.25">
      <c r="T196" t="s">
        <v>157</v>
      </c>
      <c r="U196">
        <v>150</v>
      </c>
      <c r="V196" cm="1">
        <f t="array" aca="1" ref="V196" ca="1">INDIRECT(T196&amp;"!H"&amp;'Auswertung-Wochen'!U196)</f>
        <v>0</v>
      </c>
      <c r="W196" s="198" cm="1">
        <f t="array" aca="1" ref="W196" ca="1">V196-INDIRECT(T196&amp;"!K"&amp;'Auswertung-Wochen'!U196)</f>
        <v>0.329166666666667</v>
      </c>
      <c r="X196" s="197" cm="1">
        <f t="array" aca="1" ref="X196" ca="1">INDIRECT("April!B"&amp;'Auswertung-Wochen'!U196)</f>
        <v>44663</v>
      </c>
      <c r="Y196" s="197" t="str">
        <f t="shared" ca="1" si="5"/>
        <v>2026-16</v>
      </c>
    </row>
    <row r="197" spans="20:25" x14ac:dyDescent="0.25">
      <c r="T197" t="s">
        <v>157</v>
      </c>
      <c r="U197">
        <v>161</v>
      </c>
      <c r="V197" cm="1">
        <f t="array" aca="1" ref="V197" ca="1">INDIRECT(T197&amp;"!H"&amp;'Auswertung-Wochen'!U197)</f>
        <v>0</v>
      </c>
      <c r="W197" s="198" cm="1">
        <f t="array" aca="1" ref="W197" ca="1">V197-INDIRECT(T197&amp;"!K"&amp;'Auswertung-Wochen'!U197)</f>
        <v>0.32916666666666666</v>
      </c>
      <c r="X197" s="197" cm="1">
        <f t="array" aca="1" ref="X197" ca="1">INDIRECT("April!B"&amp;'Auswertung-Wochen'!U197)</f>
        <v>44664</v>
      </c>
      <c r="Y197" s="197" t="str">
        <f t="shared" ca="1" si="5"/>
        <v>2026-16</v>
      </c>
    </row>
    <row r="198" spans="20:25" x14ac:dyDescent="0.25">
      <c r="T198" t="s">
        <v>157</v>
      </c>
      <c r="U198">
        <v>172</v>
      </c>
      <c r="V198" cm="1">
        <f t="array" aca="1" ref="V198" ca="1">INDIRECT(T198&amp;"!H"&amp;'Auswertung-Wochen'!U198)</f>
        <v>0</v>
      </c>
      <c r="W198" s="198" cm="1">
        <f t="array" aca="1" ref="W198" ca="1">V198-INDIRECT(T198&amp;"!K"&amp;'Auswertung-Wochen'!U198)</f>
        <v>0.32916666666666666</v>
      </c>
      <c r="X198" s="197" cm="1">
        <f t="array" aca="1" ref="X198" ca="1">INDIRECT("April!B"&amp;'Auswertung-Wochen'!U198)</f>
        <v>44665</v>
      </c>
      <c r="Y198" s="197" t="str">
        <f t="shared" ca="1" si="5"/>
        <v>2026-16</v>
      </c>
    </row>
    <row r="199" spans="20:25" x14ac:dyDescent="0.25">
      <c r="T199" t="s">
        <v>157</v>
      </c>
      <c r="U199">
        <v>183</v>
      </c>
      <c r="V199" cm="1">
        <f t="array" aca="1" ref="V199" ca="1">INDIRECT(T199&amp;"!H"&amp;'Auswertung-Wochen'!U199)</f>
        <v>0</v>
      </c>
      <c r="W199" s="198" cm="1">
        <f t="array" aca="1" ref="W199" ca="1">V199-INDIRECT(T199&amp;"!K"&amp;'Auswertung-Wochen'!U199)</f>
        <v>0.32916666666666666</v>
      </c>
      <c r="X199" s="197" cm="1">
        <f t="array" aca="1" ref="X199" ca="1">INDIRECT("April!B"&amp;'Auswertung-Wochen'!U199)</f>
        <v>44666</v>
      </c>
      <c r="Y199" s="197" t="str">
        <f t="shared" ca="1" si="5"/>
        <v>2026-16</v>
      </c>
    </row>
    <row r="200" spans="20:25" x14ac:dyDescent="0.25">
      <c r="T200" t="s">
        <v>157</v>
      </c>
      <c r="U200">
        <v>194</v>
      </c>
      <c r="V200" cm="1">
        <f t="array" aca="1" ref="V200" ca="1">INDIRECT(T200&amp;"!H"&amp;'Auswertung-Wochen'!U200)</f>
        <v>0</v>
      </c>
      <c r="W200" s="198" cm="1">
        <f t="array" aca="1" ref="W200" ca="1">V200-INDIRECT(T200&amp;"!K"&amp;'Auswertung-Wochen'!U200)</f>
        <v>0.32916666666666666</v>
      </c>
      <c r="X200" s="197" cm="1">
        <f t="array" aca="1" ref="X200" ca="1">INDIRECT("April!B"&amp;'Auswertung-Wochen'!U200)</f>
        <v>44667</v>
      </c>
      <c r="Y200" s="197" t="str">
        <f t="shared" ca="1" si="5"/>
        <v>2026-16</v>
      </c>
    </row>
    <row r="201" spans="20:25" x14ac:dyDescent="0.25">
      <c r="T201" t="s">
        <v>157</v>
      </c>
      <c r="U201">
        <v>205</v>
      </c>
      <c r="V201" cm="1">
        <f t="array" aca="1" ref="V201" ca="1">INDIRECT(T201&amp;"!H"&amp;'Auswertung-Wochen'!U201)</f>
        <v>0</v>
      </c>
      <c r="W201" s="198" cm="1">
        <f t="array" aca="1" ref="W201" ca="1">V201-INDIRECT(T201&amp;"!K"&amp;'Auswertung-Wochen'!U201)</f>
        <v>0</v>
      </c>
      <c r="X201" s="197" cm="1">
        <f t="array" aca="1" ref="X201" ca="1">INDIRECT("April!B"&amp;'Auswertung-Wochen'!U201)</f>
        <v>44668</v>
      </c>
      <c r="Y201" s="197" t="str">
        <f t="shared" ca="1" si="5"/>
        <v>2026-16</v>
      </c>
    </row>
    <row r="202" spans="20:25" x14ac:dyDescent="0.25">
      <c r="T202" t="s">
        <v>157</v>
      </c>
      <c r="U202">
        <v>216</v>
      </c>
      <c r="V202" cm="1">
        <f t="array" aca="1" ref="V202" ca="1">INDIRECT(T202&amp;"!H"&amp;'Auswertung-Wochen'!U202)</f>
        <v>0</v>
      </c>
      <c r="W202" s="198" cm="1">
        <f t="array" aca="1" ref="W202" ca="1">V202-INDIRECT(T202&amp;"!K"&amp;'Auswertung-Wochen'!U202)</f>
        <v>0</v>
      </c>
      <c r="X202" s="197" cm="1">
        <f t="array" aca="1" ref="X202" ca="1">INDIRECT("April!B"&amp;'Auswertung-Wochen'!U202)</f>
        <v>44669</v>
      </c>
      <c r="Y202" s="197" t="str">
        <f t="shared" ca="1" si="5"/>
        <v>2026-16</v>
      </c>
    </row>
    <row r="203" spans="20:25" x14ac:dyDescent="0.25">
      <c r="T203" t="s">
        <v>157</v>
      </c>
      <c r="U203">
        <v>227</v>
      </c>
      <c r="V203" cm="1">
        <f t="array" aca="1" ref="V203" ca="1">INDIRECT(T203&amp;"!H"&amp;'Auswertung-Wochen'!U203)</f>
        <v>0</v>
      </c>
      <c r="W203" s="198" cm="1">
        <f t="array" aca="1" ref="W203" ca="1">V203-INDIRECT(T203&amp;"!K"&amp;'Auswertung-Wochen'!U203)</f>
        <v>0.329166666666667</v>
      </c>
      <c r="X203" s="197" cm="1">
        <f t="array" aca="1" ref="X203" ca="1">INDIRECT("April!B"&amp;'Auswertung-Wochen'!U203)</f>
        <v>44670</v>
      </c>
      <c r="Y203" s="197" t="str">
        <f t="shared" ca="1" si="5"/>
        <v>2026-17</v>
      </c>
    </row>
    <row r="204" spans="20:25" x14ac:dyDescent="0.25">
      <c r="T204" t="s">
        <v>157</v>
      </c>
      <c r="U204">
        <v>238</v>
      </c>
      <c r="V204" cm="1">
        <f t="array" aca="1" ref="V204" ca="1">INDIRECT(T204&amp;"!H"&amp;'Auswertung-Wochen'!U204)</f>
        <v>0</v>
      </c>
      <c r="W204" s="198" cm="1">
        <f t="array" aca="1" ref="W204" ca="1">V204-INDIRECT(T204&amp;"!K"&amp;'Auswertung-Wochen'!U204)</f>
        <v>0.32916666666666666</v>
      </c>
      <c r="X204" s="197" cm="1">
        <f t="array" aca="1" ref="X204" ca="1">INDIRECT("April!B"&amp;'Auswertung-Wochen'!U204)</f>
        <v>44671</v>
      </c>
      <c r="Y204" s="197" t="str">
        <f t="shared" ca="1" si="5"/>
        <v>2026-17</v>
      </c>
    </row>
    <row r="205" spans="20:25" x14ac:dyDescent="0.25">
      <c r="T205" t="s">
        <v>157</v>
      </c>
      <c r="U205">
        <v>249</v>
      </c>
      <c r="V205" cm="1">
        <f t="array" aca="1" ref="V205" ca="1">INDIRECT(T205&amp;"!H"&amp;'Auswertung-Wochen'!U205)</f>
        <v>0</v>
      </c>
      <c r="W205" s="198" cm="1">
        <f t="array" aca="1" ref="W205" ca="1">V205-INDIRECT(T205&amp;"!K"&amp;'Auswertung-Wochen'!U205)</f>
        <v>0.32916666666666666</v>
      </c>
      <c r="X205" s="197" cm="1">
        <f t="array" aca="1" ref="X205" ca="1">INDIRECT("April!B"&amp;'Auswertung-Wochen'!U205)</f>
        <v>44672</v>
      </c>
      <c r="Y205" s="197" t="str">
        <f t="shared" ca="1" si="5"/>
        <v>2026-17</v>
      </c>
    </row>
    <row r="206" spans="20:25" x14ac:dyDescent="0.25">
      <c r="T206" t="s">
        <v>157</v>
      </c>
      <c r="U206">
        <v>260</v>
      </c>
      <c r="V206" cm="1">
        <f t="array" aca="1" ref="V206" ca="1">INDIRECT(T206&amp;"!H"&amp;'Auswertung-Wochen'!U206)</f>
        <v>0</v>
      </c>
      <c r="W206" s="198" cm="1">
        <f t="array" aca="1" ref="W206" ca="1">V206-INDIRECT(T206&amp;"!K"&amp;'Auswertung-Wochen'!U206)</f>
        <v>0.32916666666666666</v>
      </c>
      <c r="X206" s="197" cm="1">
        <f t="array" aca="1" ref="X206" ca="1">INDIRECT("April!B"&amp;'Auswertung-Wochen'!U206)</f>
        <v>44673</v>
      </c>
      <c r="Y206" s="197" t="str">
        <f t="shared" ca="1" si="5"/>
        <v>2026-17</v>
      </c>
    </row>
    <row r="207" spans="20:25" x14ac:dyDescent="0.25">
      <c r="T207" t="s">
        <v>157</v>
      </c>
      <c r="U207">
        <v>271</v>
      </c>
      <c r="V207" cm="1">
        <f t="array" aca="1" ref="V207" ca="1">INDIRECT(T207&amp;"!H"&amp;'Auswertung-Wochen'!U207)</f>
        <v>0</v>
      </c>
      <c r="W207" s="198" cm="1">
        <f t="array" aca="1" ref="W207" ca="1">V207-INDIRECT(T207&amp;"!K"&amp;'Auswertung-Wochen'!U207)</f>
        <v>0.32916666666666666</v>
      </c>
      <c r="X207" s="197" cm="1">
        <f t="array" aca="1" ref="X207" ca="1">INDIRECT("April!B"&amp;'Auswertung-Wochen'!U207)</f>
        <v>44674</v>
      </c>
      <c r="Y207" s="197" t="str">
        <f t="shared" ca="1" si="5"/>
        <v>2026-17</v>
      </c>
    </row>
    <row r="208" spans="20:25" x14ac:dyDescent="0.25">
      <c r="T208" t="s">
        <v>157</v>
      </c>
      <c r="U208">
        <v>282</v>
      </c>
      <c r="V208" cm="1">
        <f t="array" aca="1" ref="V208" ca="1">INDIRECT(T208&amp;"!H"&amp;'Auswertung-Wochen'!U208)</f>
        <v>0</v>
      </c>
      <c r="W208" s="198" cm="1">
        <f t="array" aca="1" ref="W208" ca="1">V208-INDIRECT(T208&amp;"!K"&amp;'Auswertung-Wochen'!U208)</f>
        <v>0</v>
      </c>
      <c r="X208" s="197" cm="1">
        <f t="array" aca="1" ref="X208" ca="1">INDIRECT("April!B"&amp;'Auswertung-Wochen'!U208)</f>
        <v>44675</v>
      </c>
      <c r="Y208" s="197" t="str">
        <f t="shared" ca="1" si="5"/>
        <v>2026-17</v>
      </c>
    </row>
    <row r="209" spans="20:25" x14ac:dyDescent="0.25">
      <c r="T209" t="s">
        <v>157</v>
      </c>
      <c r="U209">
        <v>293</v>
      </c>
      <c r="V209" cm="1">
        <f t="array" aca="1" ref="V209" ca="1">INDIRECT(T209&amp;"!H"&amp;'Auswertung-Wochen'!U209)</f>
        <v>0</v>
      </c>
      <c r="W209" s="198" cm="1">
        <f t="array" aca="1" ref="W209" ca="1">V209-INDIRECT(T209&amp;"!K"&amp;'Auswertung-Wochen'!U209)</f>
        <v>0</v>
      </c>
      <c r="X209" s="197" cm="1">
        <f t="array" aca="1" ref="X209" ca="1">INDIRECT("April!B"&amp;'Auswertung-Wochen'!U209)</f>
        <v>44676</v>
      </c>
      <c r="Y209" s="197" t="str">
        <f t="shared" ca="1" si="5"/>
        <v>2026-17</v>
      </c>
    </row>
    <row r="210" spans="20:25" x14ac:dyDescent="0.25">
      <c r="T210" t="s">
        <v>157</v>
      </c>
      <c r="U210">
        <v>304</v>
      </c>
      <c r="V210" cm="1">
        <f t="array" aca="1" ref="V210" ca="1">INDIRECT(T210&amp;"!H"&amp;'Auswertung-Wochen'!U210)</f>
        <v>0</v>
      </c>
      <c r="W210" s="198" cm="1">
        <f t="array" aca="1" ref="W210" ca="1">V210-INDIRECT(T210&amp;"!K"&amp;'Auswertung-Wochen'!U210)</f>
        <v>0.329166666666667</v>
      </c>
      <c r="X210" s="197" cm="1">
        <f t="array" aca="1" ref="X210" ca="1">INDIRECT("April!B"&amp;'Auswertung-Wochen'!U210)</f>
        <v>44677</v>
      </c>
      <c r="Y210" s="197" t="str">
        <f t="shared" ca="1" si="5"/>
        <v>2026-18</v>
      </c>
    </row>
    <row r="211" spans="20:25" x14ac:dyDescent="0.25">
      <c r="T211" t="s">
        <v>157</v>
      </c>
      <c r="U211">
        <v>315</v>
      </c>
      <c r="V211" cm="1">
        <f t="array" aca="1" ref="V211" ca="1">INDIRECT(T211&amp;"!H"&amp;'Auswertung-Wochen'!U211)</f>
        <v>0</v>
      </c>
      <c r="W211" s="198" cm="1">
        <f t="array" aca="1" ref="W211" ca="1">V211-INDIRECT(T211&amp;"!K"&amp;'Auswertung-Wochen'!U211)</f>
        <v>0.32916666666666666</v>
      </c>
      <c r="X211" s="197" cm="1">
        <f t="array" aca="1" ref="X211" ca="1">INDIRECT("April!B"&amp;'Auswertung-Wochen'!U211)</f>
        <v>44678</v>
      </c>
      <c r="Y211" s="197" t="str">
        <f t="shared" ca="1" si="5"/>
        <v>2026-18</v>
      </c>
    </row>
    <row r="212" spans="20:25" x14ac:dyDescent="0.25">
      <c r="T212" t="s">
        <v>157</v>
      </c>
      <c r="U212">
        <v>326</v>
      </c>
      <c r="V212" cm="1">
        <f t="array" aca="1" ref="V212" ca="1">INDIRECT(T212&amp;"!H"&amp;'Auswertung-Wochen'!U212)</f>
        <v>0</v>
      </c>
      <c r="W212" s="198" cm="1">
        <f t="array" aca="1" ref="W212" ca="1">V212-INDIRECT(T212&amp;"!K"&amp;'Auswertung-Wochen'!U212)</f>
        <v>0.32916666666666666</v>
      </c>
      <c r="X212" s="197" cm="1">
        <f t="array" aca="1" ref="X212" ca="1">INDIRECT("April!B"&amp;'Auswertung-Wochen'!U212)</f>
        <v>44679</v>
      </c>
      <c r="Y212" s="197" t="str">
        <f t="shared" ca="1" si="5"/>
        <v>2026-18</v>
      </c>
    </row>
    <row r="213" spans="20:25" x14ac:dyDescent="0.25">
      <c r="T213" t="s">
        <v>157</v>
      </c>
      <c r="U213">
        <v>337</v>
      </c>
      <c r="V213" cm="1">
        <f t="array" aca="1" ref="V213" ca="1">INDIRECT(T213&amp;"!H"&amp;'Auswertung-Wochen'!U213)</f>
        <v>0</v>
      </c>
      <c r="W213" s="198" cm="1">
        <f t="array" aca="1" ref="W213" ca="1">V213-INDIRECT(T213&amp;"!K"&amp;'Auswertung-Wochen'!U213)</f>
        <v>0.32916666666666666</v>
      </c>
      <c r="X213" s="197" cm="1">
        <f t="array" aca="1" ref="X213" ca="1">INDIRECT("April!B"&amp;'Auswertung-Wochen'!U213)</f>
        <v>44680</v>
      </c>
      <c r="Y213" s="197" t="str">
        <f t="shared" ca="1" si="5"/>
        <v>2026-18</v>
      </c>
    </row>
    <row r="214" spans="20:25" x14ac:dyDescent="0.25">
      <c r="T214" t="s">
        <v>158</v>
      </c>
      <c r="U214">
        <v>18</v>
      </c>
      <c r="V214" cm="1">
        <f t="array" aca="1" ref="V214" ca="1">INDIRECT(T214&amp;"!H"&amp;'Auswertung-Wochen'!U214)</f>
        <v>0</v>
      </c>
      <c r="W214" s="198" cm="1">
        <f t="array" aca="1" ref="W214" ca="1">V214-INDIRECT(T214&amp;"!K"&amp;'Auswertung-Wochen'!U214)</f>
        <v>0</v>
      </c>
      <c r="X214" s="197" cm="1">
        <f t="array" aca="1" ref="X214" ca="1">INDIRECT("Mai!B"&amp;'Auswertung-Wochen'!U214)</f>
        <v>44681</v>
      </c>
      <c r="Y214" s="197" t="str">
        <f t="shared" ca="1" si="5"/>
        <v>2026-18</v>
      </c>
    </row>
    <row r="215" spans="20:25" x14ac:dyDescent="0.25">
      <c r="T215" t="s">
        <v>158</v>
      </c>
      <c r="U215">
        <v>29</v>
      </c>
      <c r="V215" cm="1">
        <f t="array" aca="1" ref="V215" ca="1">INDIRECT(T215&amp;"!H"&amp;'Auswertung-Wochen'!U215)</f>
        <v>0</v>
      </c>
      <c r="W215" s="198" cm="1">
        <f t="array" aca="1" ref="W215" ca="1">V215-INDIRECT(T215&amp;"!K"&amp;'Auswertung-Wochen'!U215)</f>
        <v>0</v>
      </c>
      <c r="X215" s="197" cm="1">
        <f t="array" aca="1" ref="X215" ca="1">INDIRECT("Mai!B"&amp;'Auswertung-Wochen'!U215)</f>
        <v>44682</v>
      </c>
      <c r="Y215" s="197" t="str">
        <f t="shared" ca="1" si="5"/>
        <v>2026-18</v>
      </c>
    </row>
    <row r="216" spans="20:25" x14ac:dyDescent="0.25">
      <c r="T216" t="s">
        <v>158</v>
      </c>
      <c r="U216">
        <v>40</v>
      </c>
      <c r="V216" cm="1">
        <f t="array" aca="1" ref="V216" ca="1">INDIRECT(T216&amp;"!H"&amp;'Auswertung-Wochen'!U216)</f>
        <v>0</v>
      </c>
      <c r="W216" s="198" cm="1">
        <f t="array" aca="1" ref="W216" ca="1">V216-INDIRECT(T216&amp;"!K"&amp;'Auswertung-Wochen'!U216)</f>
        <v>0</v>
      </c>
      <c r="X216" s="197" cm="1">
        <f t="array" aca="1" ref="X216" ca="1">INDIRECT("Mai!B"&amp;'Auswertung-Wochen'!U216)</f>
        <v>44683</v>
      </c>
      <c r="Y216" s="197" t="str">
        <f t="shared" ca="1" si="5"/>
        <v>2026-18</v>
      </c>
    </row>
    <row r="217" spans="20:25" x14ac:dyDescent="0.25">
      <c r="T217" t="s">
        <v>158</v>
      </c>
      <c r="U217">
        <v>51</v>
      </c>
      <c r="V217" cm="1">
        <f t="array" aca="1" ref="V217" ca="1">INDIRECT(T217&amp;"!H"&amp;'Auswertung-Wochen'!U217)</f>
        <v>0</v>
      </c>
      <c r="W217" s="198" cm="1">
        <f t="array" aca="1" ref="W217" ca="1">V217-INDIRECT(T217&amp;"!K"&amp;'Auswertung-Wochen'!U217)</f>
        <v>0.329166666666667</v>
      </c>
      <c r="X217" s="197" cm="1">
        <f t="array" aca="1" ref="X217" ca="1">INDIRECT("Mai!B"&amp;'Auswertung-Wochen'!U217)</f>
        <v>44684</v>
      </c>
      <c r="Y217" s="197" t="str">
        <f t="shared" ca="1" si="5"/>
        <v>2026-19</v>
      </c>
    </row>
    <row r="218" spans="20:25" x14ac:dyDescent="0.25">
      <c r="T218" t="s">
        <v>158</v>
      </c>
      <c r="U218">
        <v>62</v>
      </c>
      <c r="V218" cm="1">
        <f t="array" aca="1" ref="V218" ca="1">INDIRECT(T218&amp;"!H"&amp;'Auswertung-Wochen'!U218)</f>
        <v>0</v>
      </c>
      <c r="W218" s="198" cm="1">
        <f t="array" aca="1" ref="W218" ca="1">V218-INDIRECT(T218&amp;"!K"&amp;'Auswertung-Wochen'!U218)</f>
        <v>0.32916666666666666</v>
      </c>
      <c r="X218" s="197" cm="1">
        <f t="array" aca="1" ref="X218" ca="1">INDIRECT("Mai!B"&amp;'Auswertung-Wochen'!U218)</f>
        <v>44685</v>
      </c>
      <c r="Y218" s="197" t="str">
        <f t="shared" ca="1" si="5"/>
        <v>2026-19</v>
      </c>
    </row>
    <row r="219" spans="20:25" x14ac:dyDescent="0.25">
      <c r="T219" t="s">
        <v>158</v>
      </c>
      <c r="U219">
        <v>73</v>
      </c>
      <c r="V219" cm="1">
        <f t="array" aca="1" ref="V219" ca="1">INDIRECT(T219&amp;"!H"&amp;'Auswertung-Wochen'!U219)</f>
        <v>0</v>
      </c>
      <c r="W219" s="198" cm="1">
        <f t="array" aca="1" ref="W219" ca="1">V219-INDIRECT(T219&amp;"!K"&amp;'Auswertung-Wochen'!U219)</f>
        <v>0.32916666666666666</v>
      </c>
      <c r="X219" s="197" cm="1">
        <f t="array" aca="1" ref="X219" ca="1">INDIRECT("Mai!B"&amp;'Auswertung-Wochen'!U219)</f>
        <v>44686</v>
      </c>
      <c r="Y219" s="197" t="str">
        <f t="shared" ca="1" si="5"/>
        <v>2026-19</v>
      </c>
    </row>
    <row r="220" spans="20:25" x14ac:dyDescent="0.25">
      <c r="T220" t="s">
        <v>158</v>
      </c>
      <c r="U220">
        <v>84</v>
      </c>
      <c r="V220" cm="1">
        <f t="array" aca="1" ref="V220" ca="1">INDIRECT(T220&amp;"!H"&amp;'Auswertung-Wochen'!U220)</f>
        <v>0</v>
      </c>
      <c r="W220" s="198" cm="1">
        <f t="array" aca="1" ref="W220" ca="1">V220-INDIRECT(T220&amp;"!K"&amp;'Auswertung-Wochen'!U220)</f>
        <v>0.32916666666666666</v>
      </c>
      <c r="X220" s="197" cm="1">
        <f t="array" aca="1" ref="X220" ca="1">INDIRECT("Mai!B"&amp;'Auswertung-Wochen'!U220)</f>
        <v>44687</v>
      </c>
      <c r="Y220" s="197" t="str">
        <f t="shared" ca="1" si="5"/>
        <v>2026-19</v>
      </c>
    </row>
    <row r="221" spans="20:25" x14ac:dyDescent="0.25">
      <c r="T221" t="s">
        <v>158</v>
      </c>
      <c r="U221">
        <v>95</v>
      </c>
      <c r="V221" cm="1">
        <f t="array" aca="1" ref="V221" ca="1">INDIRECT(T221&amp;"!H"&amp;'Auswertung-Wochen'!U221)</f>
        <v>0</v>
      </c>
      <c r="W221" s="198" cm="1">
        <f t="array" aca="1" ref="W221" ca="1">V221-INDIRECT(T221&amp;"!K"&amp;'Auswertung-Wochen'!U221)</f>
        <v>0.32916666666666666</v>
      </c>
      <c r="X221" s="197" cm="1">
        <f t="array" aca="1" ref="X221" ca="1">INDIRECT("Mai!B"&amp;'Auswertung-Wochen'!U221)</f>
        <v>44688</v>
      </c>
      <c r="Y221" s="197" t="str">
        <f t="shared" ca="1" si="5"/>
        <v>2026-19</v>
      </c>
    </row>
    <row r="222" spans="20:25" x14ac:dyDescent="0.25">
      <c r="T222" t="s">
        <v>158</v>
      </c>
      <c r="U222">
        <v>106</v>
      </c>
      <c r="V222" cm="1">
        <f t="array" aca="1" ref="V222" ca="1">INDIRECT(T222&amp;"!H"&amp;'Auswertung-Wochen'!U222)</f>
        <v>0</v>
      </c>
      <c r="W222" s="198" cm="1">
        <f t="array" aca="1" ref="W222" ca="1">V222-INDIRECT(T222&amp;"!K"&amp;'Auswertung-Wochen'!U222)</f>
        <v>0</v>
      </c>
      <c r="X222" s="197" cm="1">
        <f t="array" aca="1" ref="X222" ca="1">INDIRECT("Mai!B"&amp;'Auswertung-Wochen'!U222)</f>
        <v>44689</v>
      </c>
      <c r="Y222" s="197" t="str">
        <f t="shared" ca="1" si="5"/>
        <v>2026-19</v>
      </c>
    </row>
    <row r="223" spans="20:25" x14ac:dyDescent="0.25">
      <c r="T223" t="s">
        <v>158</v>
      </c>
      <c r="U223">
        <v>117</v>
      </c>
      <c r="V223" cm="1">
        <f t="array" aca="1" ref="V223" ca="1">INDIRECT(T223&amp;"!H"&amp;'Auswertung-Wochen'!U223)</f>
        <v>0</v>
      </c>
      <c r="W223" s="198" cm="1">
        <f t="array" aca="1" ref="W223" ca="1">V223-INDIRECT(T223&amp;"!K"&amp;'Auswertung-Wochen'!U223)</f>
        <v>0</v>
      </c>
      <c r="X223" s="197" cm="1">
        <f t="array" aca="1" ref="X223" ca="1">INDIRECT("Mai!B"&amp;'Auswertung-Wochen'!U223)</f>
        <v>44690</v>
      </c>
      <c r="Y223" s="197" t="str">
        <f t="shared" ca="1" si="5"/>
        <v>2026-19</v>
      </c>
    </row>
    <row r="224" spans="20:25" x14ac:dyDescent="0.25">
      <c r="T224" t="s">
        <v>158</v>
      </c>
      <c r="U224">
        <v>128</v>
      </c>
      <c r="V224" cm="1">
        <f t="array" aca="1" ref="V224" ca="1">INDIRECT(T224&amp;"!H"&amp;'Auswertung-Wochen'!U224)</f>
        <v>0</v>
      </c>
      <c r="W224" s="198" cm="1">
        <f t="array" aca="1" ref="W224" ca="1">V224-INDIRECT(T224&amp;"!K"&amp;'Auswertung-Wochen'!U224)</f>
        <v>0.329166666666667</v>
      </c>
      <c r="X224" s="197" cm="1">
        <f t="array" aca="1" ref="X224" ca="1">INDIRECT("Mai!B"&amp;'Auswertung-Wochen'!U224)</f>
        <v>44691</v>
      </c>
      <c r="Y224" s="197" t="str">
        <f t="shared" ca="1" si="5"/>
        <v>2026-20</v>
      </c>
    </row>
    <row r="225" spans="20:25" x14ac:dyDescent="0.25">
      <c r="T225" t="s">
        <v>158</v>
      </c>
      <c r="U225">
        <v>139</v>
      </c>
      <c r="V225" cm="1">
        <f t="array" aca="1" ref="V225" ca="1">INDIRECT(T225&amp;"!H"&amp;'Auswertung-Wochen'!U225)</f>
        <v>0</v>
      </c>
      <c r="W225" s="198" cm="1">
        <f t="array" aca="1" ref="W225" ca="1">V225-INDIRECT(T225&amp;"!K"&amp;'Auswertung-Wochen'!U225)</f>
        <v>0.32916666666666666</v>
      </c>
      <c r="X225" s="197" cm="1">
        <f t="array" aca="1" ref="X225" ca="1">INDIRECT("Mai!B"&amp;'Auswertung-Wochen'!U225)</f>
        <v>44692</v>
      </c>
      <c r="Y225" s="197" t="str">
        <f t="shared" ca="1" si="5"/>
        <v>2026-20</v>
      </c>
    </row>
    <row r="226" spans="20:25" x14ac:dyDescent="0.25">
      <c r="T226" t="s">
        <v>158</v>
      </c>
      <c r="U226">
        <v>150</v>
      </c>
      <c r="V226" cm="1">
        <f t="array" aca="1" ref="V226" ca="1">INDIRECT(T226&amp;"!H"&amp;'Auswertung-Wochen'!U226)</f>
        <v>0</v>
      </c>
      <c r="W226" s="198" cm="1">
        <f t="array" aca="1" ref="W226" ca="1">V226-INDIRECT(T226&amp;"!K"&amp;'Auswertung-Wochen'!U226)</f>
        <v>0.32916666666666666</v>
      </c>
      <c r="X226" s="197" cm="1">
        <f t="array" aca="1" ref="X226" ca="1">INDIRECT("Mai!B"&amp;'Auswertung-Wochen'!U226)</f>
        <v>44693</v>
      </c>
      <c r="Y226" s="197" t="str">
        <f t="shared" ca="1" si="5"/>
        <v>2026-20</v>
      </c>
    </row>
    <row r="227" spans="20:25" x14ac:dyDescent="0.25">
      <c r="T227" t="s">
        <v>158</v>
      </c>
      <c r="U227">
        <v>161</v>
      </c>
      <c r="V227" cm="1">
        <f t="array" aca="1" ref="V227" ca="1">INDIRECT(T227&amp;"!H"&amp;'Auswertung-Wochen'!U227)</f>
        <v>0</v>
      </c>
      <c r="W227" s="198" cm="1">
        <f t="array" aca="1" ref="W227" ca="1">V227-INDIRECT(T227&amp;"!K"&amp;'Auswertung-Wochen'!U227)</f>
        <v>0</v>
      </c>
      <c r="X227" s="197" cm="1">
        <f t="array" aca="1" ref="X227" ca="1">INDIRECT("Mai!B"&amp;'Auswertung-Wochen'!U227)</f>
        <v>44694</v>
      </c>
      <c r="Y227" s="197" t="str">
        <f t="shared" ca="1" si="5"/>
        <v>2026-20</v>
      </c>
    </row>
    <row r="228" spans="20:25" x14ac:dyDescent="0.25">
      <c r="T228" t="s">
        <v>158</v>
      </c>
      <c r="U228">
        <v>172</v>
      </c>
      <c r="V228" cm="1">
        <f t="array" aca="1" ref="V228" ca="1">INDIRECT(T228&amp;"!H"&amp;'Auswertung-Wochen'!U228)</f>
        <v>0</v>
      </c>
      <c r="W228" s="198" cm="1">
        <f t="array" aca="1" ref="W228" ca="1">V228-INDIRECT(T228&amp;"!K"&amp;'Auswertung-Wochen'!U228)</f>
        <v>0.32916666666666666</v>
      </c>
      <c r="X228" s="197" cm="1">
        <f t="array" aca="1" ref="X228" ca="1">INDIRECT("Mai!B"&amp;'Auswertung-Wochen'!U228)</f>
        <v>44695</v>
      </c>
      <c r="Y228" s="197" t="str">
        <f t="shared" ca="1" si="5"/>
        <v>2026-20</v>
      </c>
    </row>
    <row r="229" spans="20:25" x14ac:dyDescent="0.25">
      <c r="T229" t="s">
        <v>158</v>
      </c>
      <c r="U229">
        <v>183</v>
      </c>
      <c r="V229" cm="1">
        <f t="array" aca="1" ref="V229" ca="1">INDIRECT(T229&amp;"!H"&amp;'Auswertung-Wochen'!U229)</f>
        <v>0</v>
      </c>
      <c r="W229" s="198" cm="1">
        <f t="array" aca="1" ref="W229" ca="1">V229-INDIRECT(T229&amp;"!K"&amp;'Auswertung-Wochen'!U229)</f>
        <v>0</v>
      </c>
      <c r="X229" s="197" cm="1">
        <f t="array" aca="1" ref="X229" ca="1">INDIRECT("Mai!B"&amp;'Auswertung-Wochen'!U229)</f>
        <v>44696</v>
      </c>
      <c r="Y229" s="197" t="str">
        <f t="shared" ref="Y229:Y292" ca="1" si="6">YEAR(X229)&amp;"-"&amp;TEXT(_xlfn.ISOWEEKNUM(X229),"00")</f>
        <v>2026-20</v>
      </c>
    </row>
    <row r="230" spans="20:25" x14ac:dyDescent="0.25">
      <c r="T230" t="s">
        <v>158</v>
      </c>
      <c r="U230">
        <v>194</v>
      </c>
      <c r="V230" cm="1">
        <f t="array" aca="1" ref="V230" ca="1">INDIRECT(T230&amp;"!H"&amp;'Auswertung-Wochen'!U230)</f>
        <v>0</v>
      </c>
      <c r="W230" s="198" cm="1">
        <f t="array" aca="1" ref="W230" ca="1">V230-INDIRECT(T230&amp;"!K"&amp;'Auswertung-Wochen'!U230)</f>
        <v>0</v>
      </c>
      <c r="X230" s="197" cm="1">
        <f t="array" aca="1" ref="X230" ca="1">INDIRECT("Mai!B"&amp;'Auswertung-Wochen'!U230)</f>
        <v>44697</v>
      </c>
      <c r="Y230" s="197" t="str">
        <f t="shared" ca="1" si="6"/>
        <v>2026-20</v>
      </c>
    </row>
    <row r="231" spans="20:25" x14ac:dyDescent="0.25">
      <c r="T231" t="s">
        <v>158</v>
      </c>
      <c r="U231">
        <v>205</v>
      </c>
      <c r="V231" cm="1">
        <f t="array" aca="1" ref="V231" ca="1">INDIRECT(T231&amp;"!H"&amp;'Auswertung-Wochen'!U231)</f>
        <v>0</v>
      </c>
      <c r="W231" s="198" cm="1">
        <f t="array" aca="1" ref="W231" ca="1">V231-INDIRECT(T231&amp;"!K"&amp;'Auswertung-Wochen'!U231)</f>
        <v>0.329166666666667</v>
      </c>
      <c r="X231" s="197" cm="1">
        <f t="array" aca="1" ref="X231" ca="1">INDIRECT("Mai!B"&amp;'Auswertung-Wochen'!U231)</f>
        <v>44698</v>
      </c>
      <c r="Y231" s="197" t="str">
        <f t="shared" ca="1" si="6"/>
        <v>2026-21</v>
      </c>
    </row>
    <row r="232" spans="20:25" x14ac:dyDescent="0.25">
      <c r="T232" t="s">
        <v>158</v>
      </c>
      <c r="U232">
        <v>216</v>
      </c>
      <c r="V232" cm="1">
        <f t="array" aca="1" ref="V232" ca="1">INDIRECT(T232&amp;"!H"&amp;'Auswertung-Wochen'!U232)</f>
        <v>0</v>
      </c>
      <c r="W232" s="198" cm="1">
        <f t="array" aca="1" ref="W232" ca="1">V232-INDIRECT(T232&amp;"!K"&amp;'Auswertung-Wochen'!U232)</f>
        <v>0.32916666666666666</v>
      </c>
      <c r="X232" s="197" cm="1">
        <f t="array" aca="1" ref="X232" ca="1">INDIRECT("Mai!B"&amp;'Auswertung-Wochen'!U232)</f>
        <v>44699</v>
      </c>
      <c r="Y232" s="197" t="str">
        <f t="shared" ca="1" si="6"/>
        <v>2026-21</v>
      </c>
    </row>
    <row r="233" spans="20:25" x14ac:dyDescent="0.25">
      <c r="T233" t="s">
        <v>158</v>
      </c>
      <c r="U233">
        <v>227</v>
      </c>
      <c r="V233" cm="1">
        <f t="array" aca="1" ref="V233" ca="1">INDIRECT(T233&amp;"!H"&amp;'Auswertung-Wochen'!U233)</f>
        <v>0</v>
      </c>
      <c r="W233" s="198" cm="1">
        <f t="array" aca="1" ref="W233" ca="1">V233-INDIRECT(T233&amp;"!K"&amp;'Auswertung-Wochen'!U233)</f>
        <v>0.32916666666666666</v>
      </c>
      <c r="X233" s="197" cm="1">
        <f t="array" aca="1" ref="X233" ca="1">INDIRECT("Mai!B"&amp;'Auswertung-Wochen'!U233)</f>
        <v>44700</v>
      </c>
      <c r="Y233" s="197" t="str">
        <f t="shared" ca="1" si="6"/>
        <v>2026-21</v>
      </c>
    </row>
    <row r="234" spans="20:25" x14ac:dyDescent="0.25">
      <c r="T234" t="s">
        <v>158</v>
      </c>
      <c r="U234">
        <v>238</v>
      </c>
      <c r="V234" cm="1">
        <f t="array" aca="1" ref="V234" ca="1">INDIRECT(T234&amp;"!H"&amp;'Auswertung-Wochen'!U234)</f>
        <v>0</v>
      </c>
      <c r="W234" s="198" cm="1">
        <f t="array" aca="1" ref="W234" ca="1">V234-INDIRECT(T234&amp;"!K"&amp;'Auswertung-Wochen'!U234)</f>
        <v>0.32916666666666666</v>
      </c>
      <c r="X234" s="197" cm="1">
        <f t="array" aca="1" ref="X234" ca="1">INDIRECT("Mai!B"&amp;'Auswertung-Wochen'!U234)</f>
        <v>44701</v>
      </c>
      <c r="Y234" s="197" t="str">
        <f t="shared" ca="1" si="6"/>
        <v>2026-21</v>
      </c>
    </row>
    <row r="235" spans="20:25" x14ac:dyDescent="0.25">
      <c r="T235" t="s">
        <v>158</v>
      </c>
      <c r="U235">
        <v>249</v>
      </c>
      <c r="V235" cm="1">
        <f t="array" aca="1" ref="V235" ca="1">INDIRECT(T235&amp;"!H"&amp;'Auswertung-Wochen'!U235)</f>
        <v>0</v>
      </c>
      <c r="W235" s="198" cm="1">
        <f t="array" aca="1" ref="W235" ca="1">V235-INDIRECT(T235&amp;"!K"&amp;'Auswertung-Wochen'!U235)</f>
        <v>0.32916666666666666</v>
      </c>
      <c r="X235" s="197" cm="1">
        <f t="array" aca="1" ref="X235" ca="1">INDIRECT("Mai!B"&amp;'Auswertung-Wochen'!U235)</f>
        <v>44702</v>
      </c>
      <c r="Y235" s="197" t="str">
        <f t="shared" ca="1" si="6"/>
        <v>2026-21</v>
      </c>
    </row>
    <row r="236" spans="20:25" x14ac:dyDescent="0.25">
      <c r="T236" t="s">
        <v>158</v>
      </c>
      <c r="U236">
        <v>260</v>
      </c>
      <c r="V236" cm="1">
        <f t="array" aca="1" ref="V236" ca="1">INDIRECT(T236&amp;"!H"&amp;'Auswertung-Wochen'!U236)</f>
        <v>0</v>
      </c>
      <c r="W236" s="198" cm="1">
        <f t="array" aca="1" ref="W236" ca="1">V236-INDIRECT(T236&amp;"!K"&amp;'Auswertung-Wochen'!U236)</f>
        <v>0</v>
      </c>
      <c r="X236" s="197" cm="1">
        <f t="array" aca="1" ref="X236" ca="1">INDIRECT("Mai!B"&amp;'Auswertung-Wochen'!U236)</f>
        <v>44703</v>
      </c>
      <c r="Y236" s="197" t="str">
        <f t="shared" ca="1" si="6"/>
        <v>2026-21</v>
      </c>
    </row>
    <row r="237" spans="20:25" x14ac:dyDescent="0.25">
      <c r="T237" t="s">
        <v>158</v>
      </c>
      <c r="U237">
        <v>271</v>
      </c>
      <c r="V237" cm="1">
        <f t="array" aca="1" ref="V237" ca="1">INDIRECT(T237&amp;"!H"&amp;'Auswertung-Wochen'!U237)</f>
        <v>0</v>
      </c>
      <c r="W237" s="198" cm="1">
        <f t="array" aca="1" ref="W237" ca="1">V237-INDIRECT(T237&amp;"!K"&amp;'Auswertung-Wochen'!U237)</f>
        <v>0</v>
      </c>
      <c r="X237" s="197" cm="1">
        <f t="array" aca="1" ref="X237" ca="1">INDIRECT("Mai!B"&amp;'Auswertung-Wochen'!U237)</f>
        <v>44704</v>
      </c>
      <c r="Y237" s="197" t="str">
        <f t="shared" ca="1" si="6"/>
        <v>2026-21</v>
      </c>
    </row>
    <row r="238" spans="20:25" x14ac:dyDescent="0.25">
      <c r="T238" t="s">
        <v>158</v>
      </c>
      <c r="U238">
        <v>282</v>
      </c>
      <c r="V238" cm="1">
        <f t="array" aca="1" ref="V238" ca="1">INDIRECT(T238&amp;"!H"&amp;'Auswertung-Wochen'!U238)</f>
        <v>0</v>
      </c>
      <c r="W238" s="198" cm="1">
        <f t="array" aca="1" ref="W238" ca="1">V238-INDIRECT(T238&amp;"!K"&amp;'Auswertung-Wochen'!U238)</f>
        <v>0</v>
      </c>
      <c r="X238" s="197" cm="1">
        <f t="array" aca="1" ref="X238" ca="1">INDIRECT("Mai!B"&amp;'Auswertung-Wochen'!U238)</f>
        <v>44705</v>
      </c>
      <c r="Y238" s="197" t="str">
        <f t="shared" ca="1" si="6"/>
        <v>2026-22</v>
      </c>
    </row>
    <row r="239" spans="20:25" x14ac:dyDescent="0.25">
      <c r="T239" t="s">
        <v>158</v>
      </c>
      <c r="U239">
        <v>293</v>
      </c>
      <c r="V239" cm="1">
        <f t="array" aca="1" ref="V239" ca="1">INDIRECT(T239&amp;"!H"&amp;'Auswertung-Wochen'!U239)</f>
        <v>0</v>
      </c>
      <c r="W239" s="198" cm="1">
        <f t="array" aca="1" ref="W239" ca="1">V239-INDIRECT(T239&amp;"!K"&amp;'Auswertung-Wochen'!U239)</f>
        <v>0.32916666666666666</v>
      </c>
      <c r="X239" s="197" cm="1">
        <f t="array" aca="1" ref="X239" ca="1">INDIRECT("Mai!B"&amp;'Auswertung-Wochen'!U239)</f>
        <v>44706</v>
      </c>
      <c r="Y239" s="197" t="str">
        <f t="shared" ca="1" si="6"/>
        <v>2026-22</v>
      </c>
    </row>
    <row r="240" spans="20:25" x14ac:dyDescent="0.25">
      <c r="T240" t="s">
        <v>158</v>
      </c>
      <c r="U240">
        <v>304</v>
      </c>
      <c r="V240" cm="1">
        <f t="array" aca="1" ref="V240" ca="1">INDIRECT(T240&amp;"!H"&amp;'Auswertung-Wochen'!U240)</f>
        <v>0</v>
      </c>
      <c r="W240" s="198" cm="1">
        <f t="array" aca="1" ref="W240" ca="1">V240-INDIRECT(T240&amp;"!K"&amp;'Auswertung-Wochen'!U240)</f>
        <v>0.32916666666666666</v>
      </c>
      <c r="X240" s="197" cm="1">
        <f t="array" aca="1" ref="X240" ca="1">INDIRECT("Mai!B"&amp;'Auswertung-Wochen'!U240)</f>
        <v>44707</v>
      </c>
      <c r="Y240" s="197" t="str">
        <f t="shared" ca="1" si="6"/>
        <v>2026-22</v>
      </c>
    </row>
    <row r="241" spans="20:25" x14ac:dyDescent="0.25">
      <c r="T241" t="s">
        <v>158</v>
      </c>
      <c r="U241">
        <v>315</v>
      </c>
      <c r="V241" cm="1">
        <f t="array" aca="1" ref="V241" ca="1">INDIRECT(T241&amp;"!H"&amp;'Auswertung-Wochen'!U241)</f>
        <v>0</v>
      </c>
      <c r="W241" s="198" cm="1">
        <f t="array" aca="1" ref="W241" ca="1">V241-INDIRECT(T241&amp;"!K"&amp;'Auswertung-Wochen'!U241)</f>
        <v>0.32916666666666666</v>
      </c>
      <c r="X241" s="197" cm="1">
        <f t="array" aca="1" ref="X241" ca="1">INDIRECT("Mai!B"&amp;'Auswertung-Wochen'!U241)</f>
        <v>44708</v>
      </c>
      <c r="Y241" s="197" t="str">
        <f t="shared" ca="1" si="6"/>
        <v>2026-22</v>
      </c>
    </row>
    <row r="242" spans="20:25" x14ac:dyDescent="0.25">
      <c r="T242" t="s">
        <v>158</v>
      </c>
      <c r="U242">
        <v>326</v>
      </c>
      <c r="V242" cm="1">
        <f t="array" aca="1" ref="V242" ca="1">INDIRECT(T242&amp;"!H"&amp;'Auswertung-Wochen'!U242)</f>
        <v>0</v>
      </c>
      <c r="W242" s="198" cm="1">
        <f t="array" aca="1" ref="W242" ca="1">V242-INDIRECT(T242&amp;"!K"&amp;'Auswertung-Wochen'!U242)</f>
        <v>0.32916666666666666</v>
      </c>
      <c r="X242" s="197" cm="1">
        <f t="array" aca="1" ref="X242" ca="1">INDIRECT("Mai!B"&amp;'Auswertung-Wochen'!U242)</f>
        <v>44709</v>
      </c>
      <c r="Y242" s="197" t="str">
        <f t="shared" ca="1" si="6"/>
        <v>2026-22</v>
      </c>
    </row>
    <row r="243" spans="20:25" x14ac:dyDescent="0.25">
      <c r="T243" t="s">
        <v>158</v>
      </c>
      <c r="U243">
        <v>337</v>
      </c>
      <c r="V243" cm="1">
        <f t="array" aca="1" ref="V243" ca="1">INDIRECT(T243&amp;"!H"&amp;'Auswertung-Wochen'!U243)</f>
        <v>0</v>
      </c>
      <c r="W243" s="198" cm="1">
        <f t="array" aca="1" ref="W243" ca="1">V243-INDIRECT(T243&amp;"!K"&amp;'Auswertung-Wochen'!U243)</f>
        <v>0</v>
      </c>
      <c r="X243" s="197" cm="1">
        <f t="array" aca="1" ref="X243" ca="1">INDIRECT("Mai!B"&amp;'Auswertung-Wochen'!U243)</f>
        <v>44710</v>
      </c>
      <c r="Y243" s="197" t="str">
        <f t="shared" ca="1" si="6"/>
        <v>2026-22</v>
      </c>
    </row>
    <row r="244" spans="20:25" x14ac:dyDescent="0.25">
      <c r="T244" t="s">
        <v>158</v>
      </c>
      <c r="U244">
        <v>348</v>
      </c>
      <c r="V244" cm="1">
        <f t="array" aca="1" ref="V244" ca="1">INDIRECT(T244&amp;"!H"&amp;'Auswertung-Wochen'!U244)</f>
        <v>0</v>
      </c>
      <c r="W244" s="198" cm="1">
        <f t="array" aca="1" ref="W244" ca="1">V244-INDIRECT(T244&amp;"!K"&amp;'Auswertung-Wochen'!U244)</f>
        <v>0</v>
      </c>
      <c r="X244" s="197" cm="1">
        <f t="array" aca="1" ref="X244" ca="1">INDIRECT("Mai!B"&amp;'Auswertung-Wochen'!U244)</f>
        <v>44711</v>
      </c>
      <c r="Y244" s="197" t="str">
        <f t="shared" ca="1" si="6"/>
        <v>2026-22</v>
      </c>
    </row>
    <row r="245" spans="20:25" x14ac:dyDescent="0.25">
      <c r="T245" t="s">
        <v>159</v>
      </c>
      <c r="U245">
        <v>18</v>
      </c>
      <c r="V245" cm="1">
        <f t="array" aca="1" ref="V245" ca="1">INDIRECT(T245&amp;"!H"&amp;'Auswertung-Wochen'!U245)</f>
        <v>0</v>
      </c>
      <c r="W245" s="198" cm="1">
        <f t="array" aca="1" ref="W245" ca="1">V245-INDIRECT(T245&amp;"!K"&amp;'Auswertung-Wochen'!U245)</f>
        <v>0.329166666666667</v>
      </c>
      <c r="X245" s="197" cm="1">
        <f t="array" aca="1" ref="X245" ca="1">INDIRECT("Juni!B"&amp;'Auswertung-Wochen'!U245)</f>
        <v>44712</v>
      </c>
      <c r="Y245" s="197" t="str">
        <f t="shared" ca="1" si="6"/>
        <v>2026-23</v>
      </c>
    </row>
    <row r="246" spans="20:25" x14ac:dyDescent="0.25">
      <c r="T246" t="s">
        <v>159</v>
      </c>
      <c r="U246">
        <v>29</v>
      </c>
      <c r="V246" cm="1">
        <f t="array" aca="1" ref="V246" ca="1">INDIRECT(T246&amp;"!H"&amp;'Auswertung-Wochen'!U246)</f>
        <v>0</v>
      </c>
      <c r="W246" s="198" cm="1">
        <f t="array" aca="1" ref="W246" ca="1">V246-INDIRECT(T246&amp;"!K"&amp;'Auswertung-Wochen'!U246)</f>
        <v>0.32916666666666666</v>
      </c>
      <c r="X246" s="197" cm="1">
        <f t="array" aca="1" ref="X246" ca="1">INDIRECT("Juni!B"&amp;'Auswertung-Wochen'!U246)</f>
        <v>44713</v>
      </c>
      <c r="Y246" s="197" t="str">
        <f t="shared" ca="1" si="6"/>
        <v>2026-23</v>
      </c>
    </row>
    <row r="247" spans="20:25" x14ac:dyDescent="0.25">
      <c r="T247" t="s">
        <v>159</v>
      </c>
      <c r="U247">
        <v>40</v>
      </c>
      <c r="V247" cm="1">
        <f t="array" aca="1" ref="V247" ca="1">INDIRECT(T247&amp;"!H"&amp;'Auswertung-Wochen'!U247)</f>
        <v>0</v>
      </c>
      <c r="W247" s="198" cm="1">
        <f t="array" aca="1" ref="W247" ca="1">V247-INDIRECT(T247&amp;"!K"&amp;'Auswertung-Wochen'!U247)</f>
        <v>0.32916666666666666</v>
      </c>
      <c r="X247" s="197" cm="1">
        <f t="array" aca="1" ref="X247" ca="1">INDIRECT("Juni!B"&amp;'Auswertung-Wochen'!U247)</f>
        <v>44714</v>
      </c>
      <c r="Y247" s="197" t="str">
        <f t="shared" ca="1" si="6"/>
        <v>2026-23</v>
      </c>
    </row>
    <row r="248" spans="20:25" x14ac:dyDescent="0.25">
      <c r="T248" t="s">
        <v>159</v>
      </c>
      <c r="U248">
        <v>51</v>
      </c>
      <c r="V248" cm="1">
        <f t="array" aca="1" ref="V248" ca="1">INDIRECT(T248&amp;"!H"&amp;'Auswertung-Wochen'!U248)</f>
        <v>0</v>
      </c>
      <c r="W248" s="198" cm="1">
        <f t="array" aca="1" ref="W248" ca="1">V248-INDIRECT(T248&amp;"!K"&amp;'Auswertung-Wochen'!U248)</f>
        <v>0</v>
      </c>
      <c r="X248" s="197" cm="1">
        <f t="array" aca="1" ref="X248" ca="1">INDIRECT("Juni!B"&amp;'Auswertung-Wochen'!U248)</f>
        <v>44715</v>
      </c>
      <c r="Y248" s="197" t="str">
        <f t="shared" ca="1" si="6"/>
        <v>2026-23</v>
      </c>
    </row>
    <row r="249" spans="20:25" x14ac:dyDescent="0.25">
      <c r="T249" t="s">
        <v>159</v>
      </c>
      <c r="U249">
        <v>62</v>
      </c>
      <c r="V249" cm="1">
        <f t="array" aca="1" ref="V249" ca="1">INDIRECT(T249&amp;"!H"&amp;'Auswertung-Wochen'!U249)</f>
        <v>0</v>
      </c>
      <c r="W249" s="198" cm="1">
        <f t="array" aca="1" ref="W249" ca="1">V249-INDIRECT(T249&amp;"!K"&amp;'Auswertung-Wochen'!U249)</f>
        <v>0.32916666666666666</v>
      </c>
      <c r="X249" s="197" cm="1">
        <f t="array" aca="1" ref="X249" ca="1">INDIRECT("Juni!B"&amp;'Auswertung-Wochen'!U249)</f>
        <v>44716</v>
      </c>
      <c r="Y249" s="197" t="str">
        <f t="shared" ca="1" si="6"/>
        <v>2026-23</v>
      </c>
    </row>
    <row r="250" spans="20:25" x14ac:dyDescent="0.25">
      <c r="T250" t="s">
        <v>159</v>
      </c>
      <c r="U250">
        <v>73</v>
      </c>
      <c r="V250" cm="1">
        <f t="array" aca="1" ref="V250" ca="1">INDIRECT(T250&amp;"!H"&amp;'Auswertung-Wochen'!U250)</f>
        <v>0</v>
      </c>
      <c r="W250" s="198" cm="1">
        <f t="array" aca="1" ref="W250" ca="1">V250-INDIRECT(T250&amp;"!K"&amp;'Auswertung-Wochen'!U250)</f>
        <v>0</v>
      </c>
      <c r="X250" s="197" cm="1">
        <f t="array" aca="1" ref="X250" ca="1">INDIRECT("Juni!B"&amp;'Auswertung-Wochen'!U250)</f>
        <v>44717</v>
      </c>
      <c r="Y250" s="197" t="str">
        <f t="shared" ca="1" si="6"/>
        <v>2026-23</v>
      </c>
    </row>
    <row r="251" spans="20:25" x14ac:dyDescent="0.25">
      <c r="T251" t="s">
        <v>159</v>
      </c>
      <c r="U251">
        <v>84</v>
      </c>
      <c r="V251" cm="1">
        <f t="array" aca="1" ref="V251" ca="1">INDIRECT(T251&amp;"!H"&amp;'Auswertung-Wochen'!U251)</f>
        <v>0</v>
      </c>
      <c r="W251" s="198" cm="1">
        <f t="array" aca="1" ref="W251" ca="1">V251-INDIRECT(T251&amp;"!K"&amp;'Auswertung-Wochen'!U251)</f>
        <v>0</v>
      </c>
      <c r="X251" s="197" cm="1">
        <f t="array" aca="1" ref="X251" ca="1">INDIRECT("Juni!B"&amp;'Auswertung-Wochen'!U251)</f>
        <v>44718</v>
      </c>
      <c r="Y251" s="197" t="str">
        <f t="shared" ca="1" si="6"/>
        <v>2026-23</v>
      </c>
    </row>
    <row r="252" spans="20:25" x14ac:dyDescent="0.25">
      <c r="T252" t="s">
        <v>159</v>
      </c>
      <c r="U252">
        <v>95</v>
      </c>
      <c r="V252" cm="1">
        <f t="array" aca="1" ref="V252" ca="1">INDIRECT(T252&amp;"!H"&amp;'Auswertung-Wochen'!U252)</f>
        <v>0</v>
      </c>
      <c r="W252" s="198" cm="1">
        <f t="array" aca="1" ref="W252" ca="1">V252-INDIRECT(T252&amp;"!K"&amp;'Auswertung-Wochen'!U252)</f>
        <v>0.329166666666667</v>
      </c>
      <c r="X252" s="197" cm="1">
        <f t="array" aca="1" ref="X252" ca="1">INDIRECT("Juni!B"&amp;'Auswertung-Wochen'!U252)</f>
        <v>44719</v>
      </c>
      <c r="Y252" s="197" t="str">
        <f t="shared" ca="1" si="6"/>
        <v>2026-24</v>
      </c>
    </row>
    <row r="253" spans="20:25" x14ac:dyDescent="0.25">
      <c r="T253" t="s">
        <v>159</v>
      </c>
      <c r="U253">
        <v>106</v>
      </c>
      <c r="V253" cm="1">
        <f t="array" aca="1" ref="V253" ca="1">INDIRECT(T253&amp;"!H"&amp;'Auswertung-Wochen'!U253)</f>
        <v>0</v>
      </c>
      <c r="W253" s="198" cm="1">
        <f t="array" aca="1" ref="W253" ca="1">V253-INDIRECT(T253&amp;"!K"&amp;'Auswertung-Wochen'!U253)</f>
        <v>0.32916666666666666</v>
      </c>
      <c r="X253" s="197" cm="1">
        <f t="array" aca="1" ref="X253" ca="1">INDIRECT("Juni!B"&amp;'Auswertung-Wochen'!U253)</f>
        <v>44720</v>
      </c>
      <c r="Y253" s="197" t="str">
        <f t="shared" ca="1" si="6"/>
        <v>2026-24</v>
      </c>
    </row>
    <row r="254" spans="20:25" x14ac:dyDescent="0.25">
      <c r="T254" t="s">
        <v>159</v>
      </c>
      <c r="U254">
        <v>117</v>
      </c>
      <c r="V254" cm="1">
        <f t="array" aca="1" ref="V254" ca="1">INDIRECT(T254&amp;"!H"&amp;'Auswertung-Wochen'!U254)</f>
        <v>0</v>
      </c>
      <c r="W254" s="198" cm="1">
        <f t="array" aca="1" ref="W254" ca="1">V254-INDIRECT(T254&amp;"!K"&amp;'Auswertung-Wochen'!U254)</f>
        <v>0.32916666666666666</v>
      </c>
      <c r="X254" s="197" cm="1">
        <f t="array" aca="1" ref="X254" ca="1">INDIRECT("Juni!B"&amp;'Auswertung-Wochen'!U254)</f>
        <v>44721</v>
      </c>
      <c r="Y254" s="197" t="str">
        <f t="shared" ca="1" si="6"/>
        <v>2026-24</v>
      </c>
    </row>
    <row r="255" spans="20:25" x14ac:dyDescent="0.25">
      <c r="T255" t="s">
        <v>159</v>
      </c>
      <c r="U255">
        <v>128</v>
      </c>
      <c r="V255" cm="1">
        <f t="array" aca="1" ref="V255" ca="1">INDIRECT(T255&amp;"!H"&amp;'Auswertung-Wochen'!U255)</f>
        <v>0</v>
      </c>
      <c r="W255" s="198" cm="1">
        <f t="array" aca="1" ref="W255" ca="1">V255-INDIRECT(T255&amp;"!K"&amp;'Auswertung-Wochen'!U255)</f>
        <v>0.32916666666666666</v>
      </c>
      <c r="X255" s="197" cm="1">
        <f t="array" aca="1" ref="X255" ca="1">INDIRECT("Juni!B"&amp;'Auswertung-Wochen'!U255)</f>
        <v>44722</v>
      </c>
      <c r="Y255" s="197" t="str">
        <f t="shared" ca="1" si="6"/>
        <v>2026-24</v>
      </c>
    </row>
    <row r="256" spans="20:25" x14ac:dyDescent="0.25">
      <c r="T256" t="s">
        <v>159</v>
      </c>
      <c r="U256">
        <v>139</v>
      </c>
      <c r="V256" cm="1">
        <f t="array" aca="1" ref="V256" ca="1">INDIRECT(T256&amp;"!H"&amp;'Auswertung-Wochen'!U256)</f>
        <v>0</v>
      </c>
      <c r="W256" s="198" cm="1">
        <f t="array" aca="1" ref="W256" ca="1">V256-INDIRECT(T256&amp;"!K"&amp;'Auswertung-Wochen'!U256)</f>
        <v>0.32916666666666666</v>
      </c>
      <c r="X256" s="197" cm="1">
        <f t="array" aca="1" ref="X256" ca="1">INDIRECT("Juni!B"&amp;'Auswertung-Wochen'!U256)</f>
        <v>44723</v>
      </c>
      <c r="Y256" s="197" t="str">
        <f t="shared" ca="1" si="6"/>
        <v>2026-24</v>
      </c>
    </row>
    <row r="257" spans="20:25" x14ac:dyDescent="0.25">
      <c r="T257" t="s">
        <v>159</v>
      </c>
      <c r="U257">
        <v>150</v>
      </c>
      <c r="V257" cm="1">
        <f t="array" aca="1" ref="V257" ca="1">INDIRECT(T257&amp;"!H"&amp;'Auswertung-Wochen'!U257)</f>
        <v>0</v>
      </c>
      <c r="W257" s="198" cm="1">
        <f t="array" aca="1" ref="W257" ca="1">V257-INDIRECT(T257&amp;"!K"&amp;'Auswertung-Wochen'!U257)</f>
        <v>0</v>
      </c>
      <c r="X257" s="197" cm="1">
        <f t="array" aca="1" ref="X257" ca="1">INDIRECT("Juni!B"&amp;'Auswertung-Wochen'!U257)</f>
        <v>44724</v>
      </c>
      <c r="Y257" s="197" t="str">
        <f t="shared" ca="1" si="6"/>
        <v>2026-24</v>
      </c>
    </row>
    <row r="258" spans="20:25" x14ac:dyDescent="0.25">
      <c r="T258" t="s">
        <v>159</v>
      </c>
      <c r="U258">
        <v>161</v>
      </c>
      <c r="V258" cm="1">
        <f t="array" aca="1" ref="V258" ca="1">INDIRECT(T258&amp;"!H"&amp;'Auswertung-Wochen'!U258)</f>
        <v>0</v>
      </c>
      <c r="W258" s="198" cm="1">
        <f t="array" aca="1" ref="W258" ca="1">V258-INDIRECT(T258&amp;"!K"&amp;'Auswertung-Wochen'!U258)</f>
        <v>0</v>
      </c>
      <c r="X258" s="197" cm="1">
        <f t="array" aca="1" ref="X258" ca="1">INDIRECT("Juni!B"&amp;'Auswertung-Wochen'!U258)</f>
        <v>44725</v>
      </c>
      <c r="Y258" s="197" t="str">
        <f t="shared" ca="1" si="6"/>
        <v>2026-24</v>
      </c>
    </row>
    <row r="259" spans="20:25" x14ac:dyDescent="0.25">
      <c r="T259" t="s">
        <v>159</v>
      </c>
      <c r="U259">
        <v>172</v>
      </c>
      <c r="V259" cm="1">
        <f t="array" aca="1" ref="V259" ca="1">INDIRECT(T259&amp;"!H"&amp;'Auswertung-Wochen'!U259)</f>
        <v>0</v>
      </c>
      <c r="W259" s="198" cm="1">
        <f t="array" aca="1" ref="W259" ca="1">V259-INDIRECT(T259&amp;"!K"&amp;'Auswertung-Wochen'!U259)</f>
        <v>0.329166666666667</v>
      </c>
      <c r="X259" s="197" cm="1">
        <f t="array" aca="1" ref="X259" ca="1">INDIRECT("Juni!B"&amp;'Auswertung-Wochen'!U259)</f>
        <v>44726</v>
      </c>
      <c r="Y259" s="197" t="str">
        <f t="shared" ca="1" si="6"/>
        <v>2026-25</v>
      </c>
    </row>
    <row r="260" spans="20:25" x14ac:dyDescent="0.25">
      <c r="T260" t="s">
        <v>159</v>
      </c>
      <c r="U260">
        <v>183</v>
      </c>
      <c r="V260" cm="1">
        <f t="array" aca="1" ref="V260" ca="1">INDIRECT(T260&amp;"!H"&amp;'Auswertung-Wochen'!U260)</f>
        <v>0</v>
      </c>
      <c r="W260" s="198" cm="1">
        <f t="array" aca="1" ref="W260" ca="1">V260-INDIRECT(T260&amp;"!K"&amp;'Auswertung-Wochen'!U260)</f>
        <v>0.32916666666666666</v>
      </c>
      <c r="X260" s="197" cm="1">
        <f t="array" aca="1" ref="X260" ca="1">INDIRECT("Juni!B"&amp;'Auswertung-Wochen'!U260)</f>
        <v>44727</v>
      </c>
      <c r="Y260" s="197" t="str">
        <f t="shared" ca="1" si="6"/>
        <v>2026-25</v>
      </c>
    </row>
    <row r="261" spans="20:25" x14ac:dyDescent="0.25">
      <c r="T261" t="s">
        <v>159</v>
      </c>
      <c r="U261">
        <v>194</v>
      </c>
      <c r="V261" cm="1">
        <f t="array" aca="1" ref="V261" ca="1">INDIRECT(T261&amp;"!H"&amp;'Auswertung-Wochen'!U261)</f>
        <v>0</v>
      </c>
      <c r="W261" s="198" cm="1">
        <f t="array" aca="1" ref="W261" ca="1">V261-INDIRECT(T261&amp;"!K"&amp;'Auswertung-Wochen'!U261)</f>
        <v>0.32916666666666666</v>
      </c>
      <c r="X261" s="197" cm="1">
        <f t="array" aca="1" ref="X261" ca="1">INDIRECT("Juni!B"&amp;'Auswertung-Wochen'!U261)</f>
        <v>44728</v>
      </c>
      <c r="Y261" s="197" t="str">
        <f t="shared" ca="1" si="6"/>
        <v>2026-25</v>
      </c>
    </row>
    <row r="262" spans="20:25" x14ac:dyDescent="0.25">
      <c r="T262" t="s">
        <v>159</v>
      </c>
      <c r="U262">
        <v>205</v>
      </c>
      <c r="V262" cm="1">
        <f t="array" aca="1" ref="V262" ca="1">INDIRECT(T262&amp;"!H"&amp;'Auswertung-Wochen'!U262)</f>
        <v>0</v>
      </c>
      <c r="W262" s="198" cm="1">
        <f t="array" aca="1" ref="W262" ca="1">V262-INDIRECT(T262&amp;"!K"&amp;'Auswertung-Wochen'!U262)</f>
        <v>0.32916666666666666</v>
      </c>
      <c r="X262" s="197" cm="1">
        <f t="array" aca="1" ref="X262" ca="1">INDIRECT("Juni!B"&amp;'Auswertung-Wochen'!U262)</f>
        <v>44729</v>
      </c>
      <c r="Y262" s="197" t="str">
        <f t="shared" ca="1" si="6"/>
        <v>2026-25</v>
      </c>
    </row>
    <row r="263" spans="20:25" x14ac:dyDescent="0.25">
      <c r="T263" t="s">
        <v>159</v>
      </c>
      <c r="U263">
        <v>216</v>
      </c>
      <c r="V263" cm="1">
        <f t="array" aca="1" ref="V263" ca="1">INDIRECT(T263&amp;"!H"&amp;'Auswertung-Wochen'!U263)</f>
        <v>0</v>
      </c>
      <c r="W263" s="198" cm="1">
        <f t="array" aca="1" ref="W263" ca="1">V263-INDIRECT(T263&amp;"!K"&amp;'Auswertung-Wochen'!U263)</f>
        <v>0.32916666666666666</v>
      </c>
      <c r="X263" s="197" cm="1">
        <f t="array" aca="1" ref="X263" ca="1">INDIRECT("Juni!B"&amp;'Auswertung-Wochen'!U263)</f>
        <v>44730</v>
      </c>
      <c r="Y263" s="197" t="str">
        <f t="shared" ca="1" si="6"/>
        <v>2026-25</v>
      </c>
    </row>
    <row r="264" spans="20:25" x14ac:dyDescent="0.25">
      <c r="T264" t="s">
        <v>159</v>
      </c>
      <c r="U264">
        <v>227</v>
      </c>
      <c r="V264" cm="1">
        <f t="array" aca="1" ref="V264" ca="1">INDIRECT(T264&amp;"!H"&amp;'Auswertung-Wochen'!U264)</f>
        <v>0</v>
      </c>
      <c r="W264" s="198" cm="1">
        <f t="array" aca="1" ref="W264" ca="1">V264-INDIRECT(T264&amp;"!K"&amp;'Auswertung-Wochen'!U264)</f>
        <v>0</v>
      </c>
      <c r="X264" s="197" cm="1">
        <f t="array" aca="1" ref="X264" ca="1">INDIRECT("Juni!B"&amp;'Auswertung-Wochen'!U264)</f>
        <v>44731</v>
      </c>
      <c r="Y264" s="197" t="str">
        <f t="shared" ca="1" si="6"/>
        <v>2026-25</v>
      </c>
    </row>
    <row r="265" spans="20:25" x14ac:dyDescent="0.25">
      <c r="T265" t="s">
        <v>159</v>
      </c>
      <c r="U265">
        <v>238</v>
      </c>
      <c r="V265" cm="1">
        <f t="array" aca="1" ref="V265" ca="1">INDIRECT(T265&amp;"!H"&amp;'Auswertung-Wochen'!U265)</f>
        <v>0</v>
      </c>
      <c r="W265" s="198" cm="1">
        <f t="array" aca="1" ref="W265" ca="1">V265-INDIRECT(T265&amp;"!K"&amp;'Auswertung-Wochen'!U265)</f>
        <v>0</v>
      </c>
      <c r="X265" s="197" cm="1">
        <f t="array" aca="1" ref="X265" ca="1">INDIRECT("Juni!B"&amp;'Auswertung-Wochen'!U265)</f>
        <v>44732</v>
      </c>
      <c r="Y265" s="197" t="str">
        <f t="shared" ca="1" si="6"/>
        <v>2026-25</v>
      </c>
    </row>
    <row r="266" spans="20:25" x14ac:dyDescent="0.25">
      <c r="T266" t="s">
        <v>159</v>
      </c>
      <c r="U266">
        <v>249</v>
      </c>
      <c r="V266" cm="1">
        <f t="array" aca="1" ref="V266" ca="1">INDIRECT(T266&amp;"!H"&amp;'Auswertung-Wochen'!U266)</f>
        <v>0</v>
      </c>
      <c r="W266" s="198" cm="1">
        <f t="array" aca="1" ref="W266" ca="1">V266-INDIRECT(T266&amp;"!K"&amp;'Auswertung-Wochen'!U266)</f>
        <v>0.329166666666667</v>
      </c>
      <c r="X266" s="197" cm="1">
        <f t="array" aca="1" ref="X266" ca="1">INDIRECT("Juni!B"&amp;'Auswertung-Wochen'!U266)</f>
        <v>44733</v>
      </c>
      <c r="Y266" s="197" t="str">
        <f t="shared" ca="1" si="6"/>
        <v>2026-26</v>
      </c>
    </row>
    <row r="267" spans="20:25" x14ac:dyDescent="0.25">
      <c r="T267" t="s">
        <v>159</v>
      </c>
      <c r="U267">
        <v>260</v>
      </c>
      <c r="V267" cm="1">
        <f t="array" aca="1" ref="V267" ca="1">INDIRECT(T267&amp;"!H"&amp;'Auswertung-Wochen'!U267)</f>
        <v>0</v>
      </c>
      <c r="W267" s="198" cm="1">
        <f t="array" aca="1" ref="W267" ca="1">V267-INDIRECT(T267&amp;"!K"&amp;'Auswertung-Wochen'!U267)</f>
        <v>0.32916666666666666</v>
      </c>
      <c r="X267" s="197" cm="1">
        <f t="array" aca="1" ref="X267" ca="1">INDIRECT("Juni!B"&amp;'Auswertung-Wochen'!U267)</f>
        <v>44734</v>
      </c>
      <c r="Y267" s="197" t="str">
        <f t="shared" ca="1" si="6"/>
        <v>2026-26</v>
      </c>
    </row>
    <row r="268" spans="20:25" x14ac:dyDescent="0.25">
      <c r="T268" t="s">
        <v>159</v>
      </c>
      <c r="U268">
        <v>271</v>
      </c>
      <c r="V268" cm="1">
        <f t="array" aca="1" ref="V268" ca="1">INDIRECT(T268&amp;"!H"&amp;'Auswertung-Wochen'!U268)</f>
        <v>0</v>
      </c>
      <c r="W268" s="198" cm="1">
        <f t="array" aca="1" ref="W268" ca="1">V268-INDIRECT(T268&amp;"!K"&amp;'Auswertung-Wochen'!U268)</f>
        <v>0.32916666666666666</v>
      </c>
      <c r="X268" s="197" cm="1">
        <f t="array" aca="1" ref="X268" ca="1">INDIRECT("Juni!B"&amp;'Auswertung-Wochen'!U268)</f>
        <v>44735</v>
      </c>
      <c r="Y268" s="197" t="str">
        <f t="shared" ca="1" si="6"/>
        <v>2026-26</v>
      </c>
    </row>
    <row r="269" spans="20:25" x14ac:dyDescent="0.25">
      <c r="T269" t="s">
        <v>159</v>
      </c>
      <c r="U269">
        <v>282</v>
      </c>
      <c r="V269" cm="1">
        <f t="array" aca="1" ref="V269" ca="1">INDIRECT(T269&amp;"!H"&amp;'Auswertung-Wochen'!U269)</f>
        <v>0</v>
      </c>
      <c r="W269" s="198" cm="1">
        <f t="array" aca="1" ref="W269" ca="1">V269-INDIRECT(T269&amp;"!K"&amp;'Auswertung-Wochen'!U269)</f>
        <v>0.32916666666666666</v>
      </c>
      <c r="X269" s="197" cm="1">
        <f t="array" aca="1" ref="X269" ca="1">INDIRECT("Juni!B"&amp;'Auswertung-Wochen'!U269)</f>
        <v>44736</v>
      </c>
      <c r="Y269" s="197" t="str">
        <f t="shared" ca="1" si="6"/>
        <v>2026-26</v>
      </c>
    </row>
    <row r="270" spans="20:25" x14ac:dyDescent="0.25">
      <c r="T270" t="s">
        <v>159</v>
      </c>
      <c r="U270">
        <v>293</v>
      </c>
      <c r="V270" cm="1">
        <f t="array" aca="1" ref="V270" ca="1">INDIRECT(T270&amp;"!H"&amp;'Auswertung-Wochen'!U270)</f>
        <v>0</v>
      </c>
      <c r="W270" s="198" cm="1">
        <f t="array" aca="1" ref="W270" ca="1">V270-INDIRECT(T270&amp;"!K"&amp;'Auswertung-Wochen'!U270)</f>
        <v>0.32916666666666666</v>
      </c>
      <c r="X270" s="197" cm="1">
        <f t="array" aca="1" ref="X270" ca="1">INDIRECT("Juni!B"&amp;'Auswertung-Wochen'!U270)</f>
        <v>44737</v>
      </c>
      <c r="Y270" s="197" t="str">
        <f t="shared" ca="1" si="6"/>
        <v>2026-26</v>
      </c>
    </row>
    <row r="271" spans="20:25" x14ac:dyDescent="0.25">
      <c r="T271" t="s">
        <v>159</v>
      </c>
      <c r="U271">
        <v>304</v>
      </c>
      <c r="V271" cm="1">
        <f t="array" aca="1" ref="V271" ca="1">INDIRECT(T271&amp;"!H"&amp;'Auswertung-Wochen'!U271)</f>
        <v>0</v>
      </c>
      <c r="W271" s="198" cm="1">
        <f t="array" aca="1" ref="W271" ca="1">V271-INDIRECT(T271&amp;"!K"&amp;'Auswertung-Wochen'!U271)</f>
        <v>0</v>
      </c>
      <c r="X271" s="197" cm="1">
        <f t="array" aca="1" ref="X271" ca="1">INDIRECT("Juni!B"&amp;'Auswertung-Wochen'!U271)</f>
        <v>44738</v>
      </c>
      <c r="Y271" s="197" t="str">
        <f t="shared" ca="1" si="6"/>
        <v>2026-26</v>
      </c>
    </row>
    <row r="272" spans="20:25" x14ac:dyDescent="0.25">
      <c r="T272" t="s">
        <v>159</v>
      </c>
      <c r="U272">
        <v>315</v>
      </c>
      <c r="V272" cm="1">
        <f t="array" aca="1" ref="V272" ca="1">INDIRECT(T272&amp;"!H"&amp;'Auswertung-Wochen'!U272)</f>
        <v>0</v>
      </c>
      <c r="W272" s="198" cm="1">
        <f t="array" aca="1" ref="W272" ca="1">V272-INDIRECT(T272&amp;"!K"&amp;'Auswertung-Wochen'!U272)</f>
        <v>0</v>
      </c>
      <c r="X272" s="197" cm="1">
        <f t="array" aca="1" ref="X272" ca="1">INDIRECT("Juni!B"&amp;'Auswertung-Wochen'!U272)</f>
        <v>44739</v>
      </c>
      <c r="Y272" s="197" t="str">
        <f t="shared" ca="1" si="6"/>
        <v>2026-26</v>
      </c>
    </row>
    <row r="273" spans="1:25" x14ac:dyDescent="0.25">
      <c r="T273" t="s">
        <v>159</v>
      </c>
      <c r="U273">
        <v>326</v>
      </c>
      <c r="V273" cm="1">
        <f t="array" aca="1" ref="V273" ca="1">INDIRECT(T273&amp;"!H"&amp;'Auswertung-Wochen'!U273)</f>
        <v>0</v>
      </c>
      <c r="W273" s="198" cm="1">
        <f t="array" aca="1" ref="W273" ca="1">V273-INDIRECT(T273&amp;"!K"&amp;'Auswertung-Wochen'!U273)</f>
        <v>0.329166666666667</v>
      </c>
      <c r="X273" s="197" cm="1">
        <f t="array" aca="1" ref="X273" ca="1">INDIRECT("Juni!B"&amp;'Auswertung-Wochen'!U273)</f>
        <v>44740</v>
      </c>
      <c r="Y273" s="197" t="str">
        <f t="shared" ca="1" si="6"/>
        <v>2026-27</v>
      </c>
    </row>
    <row r="274" spans="1:25" x14ac:dyDescent="0.25">
      <c r="A274" s="197"/>
      <c r="B274" s="197"/>
      <c r="T274" t="s">
        <v>159</v>
      </c>
      <c r="U274">
        <v>337</v>
      </c>
      <c r="V274" cm="1">
        <f t="array" aca="1" ref="V274" ca="1">INDIRECT(T274&amp;"!H"&amp;'Auswertung-Wochen'!U274)</f>
        <v>0</v>
      </c>
      <c r="W274" s="198" cm="1">
        <f t="array" aca="1" ref="W274" ca="1">V274-INDIRECT(T274&amp;"!K"&amp;'Auswertung-Wochen'!U274)</f>
        <v>0.32916666666666666</v>
      </c>
      <c r="X274" s="197" cm="1">
        <f t="array" aca="1" ref="X274" ca="1">INDIRECT("Juni!B"&amp;'Auswertung-Wochen'!U274)</f>
        <v>44741</v>
      </c>
      <c r="Y274" s="197" t="str">
        <f t="shared" ca="1" si="6"/>
        <v>2026-27</v>
      </c>
    </row>
    <row r="275" spans="1:25" x14ac:dyDescent="0.25">
      <c r="A275" s="197"/>
      <c r="B275" s="197"/>
      <c r="T275" t="s">
        <v>160</v>
      </c>
      <c r="U275">
        <v>18</v>
      </c>
      <c r="V275" cm="1">
        <f t="array" aca="1" ref="V275" ca="1">INDIRECT(T275&amp;"!H"&amp;'Auswertung-Wochen'!U275)</f>
        <v>0</v>
      </c>
      <c r="W275" s="198" cm="1">
        <f t="array" aca="1" ref="W275" ca="1">V275-INDIRECT(T275&amp;"!K"&amp;'Auswertung-Wochen'!U275)</f>
        <v>0.32916666666666666</v>
      </c>
      <c r="X275" s="197" cm="1">
        <f t="array" aca="1" ref="X275" ca="1">INDIRECT("Juli!B"&amp;'Auswertung-Wochen'!U275)</f>
        <v>44742</v>
      </c>
      <c r="Y275" s="197" t="str">
        <f t="shared" ca="1" si="6"/>
        <v>2026-27</v>
      </c>
    </row>
    <row r="276" spans="1:25" x14ac:dyDescent="0.25">
      <c r="A276" s="197"/>
      <c r="B276" s="197"/>
      <c r="T276" t="s">
        <v>160</v>
      </c>
      <c r="U276">
        <v>29</v>
      </c>
      <c r="V276" cm="1">
        <f t="array" aca="1" ref="V276" ca="1">INDIRECT(T276&amp;"!H"&amp;'Auswertung-Wochen'!U276)</f>
        <v>0</v>
      </c>
      <c r="W276" s="198" cm="1">
        <f t="array" aca="1" ref="W276" ca="1">V276-INDIRECT(T276&amp;"!K"&amp;'Auswertung-Wochen'!U276)</f>
        <v>0.32916666666666666</v>
      </c>
      <c r="X276" s="197" cm="1">
        <f t="array" aca="1" ref="X276" ca="1">INDIRECT("Juli!B"&amp;'Auswertung-Wochen'!U276)</f>
        <v>44743</v>
      </c>
      <c r="Y276" s="197" t="str">
        <f t="shared" ca="1" si="6"/>
        <v>2026-27</v>
      </c>
    </row>
    <row r="277" spans="1:25" x14ac:dyDescent="0.25">
      <c r="A277" s="197"/>
      <c r="B277" s="197"/>
      <c r="T277" t="s">
        <v>160</v>
      </c>
      <c r="U277">
        <v>40</v>
      </c>
      <c r="V277" cm="1">
        <f t="array" aca="1" ref="V277" ca="1">INDIRECT(T277&amp;"!H"&amp;'Auswertung-Wochen'!U277)</f>
        <v>0</v>
      </c>
      <c r="W277" s="198" cm="1">
        <f t="array" aca="1" ref="W277" ca="1">V277-INDIRECT(T277&amp;"!K"&amp;'Auswertung-Wochen'!U277)</f>
        <v>0.32916666666666666</v>
      </c>
      <c r="X277" s="197" cm="1">
        <f t="array" aca="1" ref="X277" ca="1">INDIRECT("Juli!B"&amp;'Auswertung-Wochen'!U277)</f>
        <v>44744</v>
      </c>
      <c r="Y277" s="197" t="str">
        <f t="shared" ca="1" si="6"/>
        <v>2026-27</v>
      </c>
    </row>
    <row r="278" spans="1:25" x14ac:dyDescent="0.25">
      <c r="A278" s="197"/>
      <c r="B278" s="197"/>
      <c r="T278" t="s">
        <v>160</v>
      </c>
      <c r="U278">
        <v>51</v>
      </c>
      <c r="V278" cm="1">
        <f t="array" aca="1" ref="V278" ca="1">INDIRECT(T278&amp;"!H"&amp;'Auswertung-Wochen'!U278)</f>
        <v>0</v>
      </c>
      <c r="W278" s="198" cm="1">
        <f t="array" aca="1" ref="W278" ca="1">V278-INDIRECT(T278&amp;"!K"&amp;'Auswertung-Wochen'!U278)</f>
        <v>0</v>
      </c>
      <c r="X278" s="197" cm="1">
        <f t="array" aca="1" ref="X278" ca="1">INDIRECT("Juli!B"&amp;'Auswertung-Wochen'!U278)</f>
        <v>44745</v>
      </c>
      <c r="Y278" s="197" t="str">
        <f t="shared" ca="1" si="6"/>
        <v>2026-27</v>
      </c>
    </row>
    <row r="279" spans="1:25" x14ac:dyDescent="0.25">
      <c r="A279" s="197"/>
      <c r="B279" s="197"/>
      <c r="T279" t="s">
        <v>160</v>
      </c>
      <c r="U279">
        <v>62</v>
      </c>
      <c r="V279" cm="1">
        <f t="array" aca="1" ref="V279" ca="1">INDIRECT(T279&amp;"!H"&amp;'Auswertung-Wochen'!U279)</f>
        <v>0</v>
      </c>
      <c r="W279" s="198" cm="1">
        <f t="array" aca="1" ref="W279" ca="1">V279-INDIRECT(T279&amp;"!K"&amp;'Auswertung-Wochen'!U279)</f>
        <v>0</v>
      </c>
      <c r="X279" s="197" cm="1">
        <f t="array" aca="1" ref="X279" ca="1">INDIRECT("Juli!B"&amp;'Auswertung-Wochen'!U279)</f>
        <v>44746</v>
      </c>
      <c r="Y279" s="197" t="str">
        <f t="shared" ca="1" si="6"/>
        <v>2026-27</v>
      </c>
    </row>
    <row r="280" spans="1:25" x14ac:dyDescent="0.25">
      <c r="A280" s="197"/>
      <c r="B280" s="197"/>
      <c r="T280" t="s">
        <v>160</v>
      </c>
      <c r="U280">
        <v>73</v>
      </c>
      <c r="V280" cm="1">
        <f t="array" aca="1" ref="V280" ca="1">INDIRECT(T280&amp;"!H"&amp;'Auswertung-Wochen'!U280)</f>
        <v>0</v>
      </c>
      <c r="W280" s="198" cm="1">
        <f t="array" aca="1" ref="W280" ca="1">V280-INDIRECT(T280&amp;"!K"&amp;'Auswertung-Wochen'!U280)</f>
        <v>0.329166666666667</v>
      </c>
      <c r="X280" s="197" cm="1">
        <f t="array" aca="1" ref="X280" ca="1">INDIRECT("Juli!B"&amp;'Auswertung-Wochen'!U280)</f>
        <v>44747</v>
      </c>
      <c r="Y280" s="197" t="str">
        <f t="shared" ca="1" si="6"/>
        <v>2026-28</v>
      </c>
    </row>
    <row r="281" spans="1:25" x14ac:dyDescent="0.25">
      <c r="A281" s="197"/>
      <c r="B281" s="197"/>
      <c r="T281" t="s">
        <v>160</v>
      </c>
      <c r="U281">
        <v>84</v>
      </c>
      <c r="V281" cm="1">
        <f t="array" aca="1" ref="V281" ca="1">INDIRECT(T281&amp;"!H"&amp;'Auswertung-Wochen'!U281)</f>
        <v>0</v>
      </c>
      <c r="W281" s="198" cm="1">
        <f t="array" aca="1" ref="W281" ca="1">V281-INDIRECT(T281&amp;"!K"&amp;'Auswertung-Wochen'!U281)</f>
        <v>0.32916666666666666</v>
      </c>
      <c r="X281" s="197" cm="1">
        <f t="array" aca="1" ref="X281" ca="1">INDIRECT("Juli!B"&amp;'Auswertung-Wochen'!U281)</f>
        <v>44748</v>
      </c>
      <c r="Y281" s="197" t="str">
        <f t="shared" ca="1" si="6"/>
        <v>2026-28</v>
      </c>
    </row>
    <row r="282" spans="1:25" x14ac:dyDescent="0.25">
      <c r="A282" s="197"/>
      <c r="B282" s="197"/>
      <c r="T282" t="s">
        <v>160</v>
      </c>
      <c r="U282">
        <v>95</v>
      </c>
      <c r="V282" cm="1">
        <f t="array" aca="1" ref="V282" ca="1">INDIRECT(T282&amp;"!H"&amp;'Auswertung-Wochen'!U282)</f>
        <v>0</v>
      </c>
      <c r="W282" s="198" cm="1">
        <f t="array" aca="1" ref="W282" ca="1">V282-INDIRECT(T282&amp;"!K"&amp;'Auswertung-Wochen'!U282)</f>
        <v>0.32916666666666666</v>
      </c>
      <c r="X282" s="197" cm="1">
        <f t="array" aca="1" ref="X282" ca="1">INDIRECT("Juli!B"&amp;'Auswertung-Wochen'!U282)</f>
        <v>44749</v>
      </c>
      <c r="Y282" s="197" t="str">
        <f t="shared" ca="1" si="6"/>
        <v>2026-28</v>
      </c>
    </row>
    <row r="283" spans="1:25" x14ac:dyDescent="0.25">
      <c r="A283" s="197"/>
      <c r="B283" s="197"/>
      <c r="T283" t="s">
        <v>160</v>
      </c>
      <c r="U283">
        <v>106</v>
      </c>
      <c r="V283" cm="1">
        <f t="array" aca="1" ref="V283" ca="1">INDIRECT(T283&amp;"!H"&amp;'Auswertung-Wochen'!U283)</f>
        <v>0</v>
      </c>
      <c r="W283" s="198" cm="1">
        <f t="array" aca="1" ref="W283" ca="1">V283-INDIRECT(T283&amp;"!K"&amp;'Auswertung-Wochen'!U283)</f>
        <v>0.32916666666666666</v>
      </c>
      <c r="X283" s="197" cm="1">
        <f t="array" aca="1" ref="X283" ca="1">INDIRECT("Juli!B"&amp;'Auswertung-Wochen'!U283)</f>
        <v>44750</v>
      </c>
      <c r="Y283" s="197" t="str">
        <f t="shared" ca="1" si="6"/>
        <v>2026-28</v>
      </c>
    </row>
    <row r="284" spans="1:25" x14ac:dyDescent="0.25">
      <c r="A284" s="197"/>
      <c r="B284" s="197"/>
      <c r="T284" t="s">
        <v>160</v>
      </c>
      <c r="U284">
        <v>117</v>
      </c>
      <c r="V284" cm="1">
        <f t="array" aca="1" ref="V284" ca="1">INDIRECT(T284&amp;"!H"&amp;'Auswertung-Wochen'!U284)</f>
        <v>0</v>
      </c>
      <c r="W284" s="198" cm="1">
        <f t="array" aca="1" ref="W284" ca="1">V284-INDIRECT(T284&amp;"!K"&amp;'Auswertung-Wochen'!U284)</f>
        <v>0.32916666666666666</v>
      </c>
      <c r="X284" s="197" cm="1">
        <f t="array" aca="1" ref="X284" ca="1">INDIRECT("Juli!B"&amp;'Auswertung-Wochen'!U284)</f>
        <v>44751</v>
      </c>
      <c r="Y284" s="197" t="str">
        <f t="shared" ca="1" si="6"/>
        <v>2026-28</v>
      </c>
    </row>
    <row r="285" spans="1:25" x14ac:dyDescent="0.25">
      <c r="A285" s="197"/>
      <c r="B285" s="197"/>
      <c r="T285" t="s">
        <v>160</v>
      </c>
      <c r="U285">
        <v>128</v>
      </c>
      <c r="V285" cm="1">
        <f t="array" aca="1" ref="V285" ca="1">INDIRECT(T285&amp;"!H"&amp;'Auswertung-Wochen'!U285)</f>
        <v>0</v>
      </c>
      <c r="W285" s="198" cm="1">
        <f t="array" aca="1" ref="W285" ca="1">V285-INDIRECT(T285&amp;"!K"&amp;'Auswertung-Wochen'!U285)</f>
        <v>0</v>
      </c>
      <c r="X285" s="197" cm="1">
        <f t="array" aca="1" ref="X285" ca="1">INDIRECT("Juli!B"&amp;'Auswertung-Wochen'!U285)</f>
        <v>44752</v>
      </c>
      <c r="Y285" s="197" t="str">
        <f t="shared" ca="1" si="6"/>
        <v>2026-28</v>
      </c>
    </row>
    <row r="286" spans="1:25" x14ac:dyDescent="0.25">
      <c r="A286" s="197"/>
      <c r="B286" s="197"/>
      <c r="T286" t="s">
        <v>160</v>
      </c>
      <c r="U286">
        <v>139</v>
      </c>
      <c r="V286" cm="1">
        <f t="array" aca="1" ref="V286" ca="1">INDIRECT(T286&amp;"!H"&amp;'Auswertung-Wochen'!U286)</f>
        <v>0</v>
      </c>
      <c r="W286" s="198" cm="1">
        <f t="array" aca="1" ref="W286" ca="1">V286-INDIRECT(T286&amp;"!K"&amp;'Auswertung-Wochen'!U286)</f>
        <v>0</v>
      </c>
      <c r="X286" s="197" cm="1">
        <f t="array" aca="1" ref="X286" ca="1">INDIRECT("Juli!B"&amp;'Auswertung-Wochen'!U286)</f>
        <v>44753</v>
      </c>
      <c r="Y286" s="197" t="str">
        <f t="shared" ca="1" si="6"/>
        <v>2026-28</v>
      </c>
    </row>
    <row r="287" spans="1:25" x14ac:dyDescent="0.25">
      <c r="A287" s="197"/>
      <c r="B287" s="197"/>
      <c r="T287" t="s">
        <v>160</v>
      </c>
      <c r="U287">
        <v>150</v>
      </c>
      <c r="V287" cm="1">
        <f t="array" aca="1" ref="V287" ca="1">INDIRECT(T287&amp;"!H"&amp;'Auswertung-Wochen'!U287)</f>
        <v>0</v>
      </c>
      <c r="W287" s="198" cm="1">
        <f t="array" aca="1" ref="W287" ca="1">V287-INDIRECT(T287&amp;"!K"&amp;'Auswertung-Wochen'!U287)</f>
        <v>0.329166666666667</v>
      </c>
      <c r="X287" s="197" cm="1">
        <f t="array" aca="1" ref="X287" ca="1">INDIRECT("Juli!B"&amp;'Auswertung-Wochen'!U287)</f>
        <v>44754</v>
      </c>
      <c r="Y287" s="197" t="str">
        <f t="shared" ca="1" si="6"/>
        <v>2026-29</v>
      </c>
    </row>
    <row r="288" spans="1:25" x14ac:dyDescent="0.25">
      <c r="A288" s="197"/>
      <c r="B288" s="197"/>
      <c r="T288" t="s">
        <v>160</v>
      </c>
      <c r="U288">
        <v>161</v>
      </c>
      <c r="V288" cm="1">
        <f t="array" aca="1" ref="V288" ca="1">INDIRECT(T288&amp;"!H"&amp;'Auswertung-Wochen'!U288)</f>
        <v>0</v>
      </c>
      <c r="W288" s="198" cm="1">
        <f t="array" aca="1" ref="W288" ca="1">V288-INDIRECT(T288&amp;"!K"&amp;'Auswertung-Wochen'!U288)</f>
        <v>0.32916666666666666</v>
      </c>
      <c r="X288" s="197" cm="1">
        <f t="array" aca="1" ref="X288" ca="1">INDIRECT("Juli!B"&amp;'Auswertung-Wochen'!U288)</f>
        <v>44755</v>
      </c>
      <c r="Y288" s="197" t="str">
        <f t="shared" ca="1" si="6"/>
        <v>2026-29</v>
      </c>
    </row>
    <row r="289" spans="1:25" x14ac:dyDescent="0.25">
      <c r="A289" s="197"/>
      <c r="B289" s="197"/>
      <c r="T289" t="s">
        <v>160</v>
      </c>
      <c r="U289">
        <v>172</v>
      </c>
      <c r="V289" cm="1">
        <f t="array" aca="1" ref="V289" ca="1">INDIRECT(T289&amp;"!H"&amp;'Auswertung-Wochen'!U289)</f>
        <v>0</v>
      </c>
      <c r="W289" s="198" cm="1">
        <f t="array" aca="1" ref="W289" ca="1">V289-INDIRECT(T289&amp;"!K"&amp;'Auswertung-Wochen'!U289)</f>
        <v>0.32916666666666666</v>
      </c>
      <c r="X289" s="197" cm="1">
        <f t="array" aca="1" ref="X289" ca="1">INDIRECT("Juli!B"&amp;'Auswertung-Wochen'!U289)</f>
        <v>44756</v>
      </c>
      <c r="Y289" s="197" t="str">
        <f t="shared" ca="1" si="6"/>
        <v>2026-29</v>
      </c>
    </row>
    <row r="290" spans="1:25" x14ac:dyDescent="0.25">
      <c r="A290" s="197"/>
      <c r="B290" s="197"/>
      <c r="T290" t="s">
        <v>160</v>
      </c>
      <c r="U290">
        <v>183</v>
      </c>
      <c r="V290" cm="1">
        <f t="array" aca="1" ref="V290" ca="1">INDIRECT(T290&amp;"!H"&amp;'Auswertung-Wochen'!U290)</f>
        <v>0</v>
      </c>
      <c r="W290" s="198" cm="1">
        <f t="array" aca="1" ref="W290" ca="1">V290-INDIRECT(T290&amp;"!K"&amp;'Auswertung-Wochen'!U290)</f>
        <v>0.32916666666666666</v>
      </c>
      <c r="X290" s="197" cm="1">
        <f t="array" aca="1" ref="X290" ca="1">INDIRECT("Juli!B"&amp;'Auswertung-Wochen'!U290)</f>
        <v>44757</v>
      </c>
      <c r="Y290" s="197" t="str">
        <f t="shared" ca="1" si="6"/>
        <v>2026-29</v>
      </c>
    </row>
    <row r="291" spans="1:25" x14ac:dyDescent="0.25">
      <c r="A291" s="197"/>
      <c r="B291" s="197"/>
      <c r="T291" t="s">
        <v>160</v>
      </c>
      <c r="U291">
        <v>194</v>
      </c>
      <c r="V291" cm="1">
        <f t="array" aca="1" ref="V291" ca="1">INDIRECT(T291&amp;"!H"&amp;'Auswertung-Wochen'!U291)</f>
        <v>0</v>
      </c>
      <c r="W291" s="198" cm="1">
        <f t="array" aca="1" ref="W291" ca="1">V291-INDIRECT(T291&amp;"!K"&amp;'Auswertung-Wochen'!U291)</f>
        <v>0.32916666666666666</v>
      </c>
      <c r="X291" s="197" cm="1">
        <f t="array" aca="1" ref="X291" ca="1">INDIRECT("Juli!B"&amp;'Auswertung-Wochen'!U291)</f>
        <v>44758</v>
      </c>
      <c r="Y291" s="197" t="str">
        <f t="shared" ca="1" si="6"/>
        <v>2026-29</v>
      </c>
    </row>
    <row r="292" spans="1:25" x14ac:dyDescent="0.25">
      <c r="A292" s="197"/>
      <c r="B292" s="197"/>
      <c r="T292" t="s">
        <v>160</v>
      </c>
      <c r="U292">
        <v>205</v>
      </c>
      <c r="V292" cm="1">
        <f t="array" aca="1" ref="V292" ca="1">INDIRECT(T292&amp;"!H"&amp;'Auswertung-Wochen'!U292)</f>
        <v>0</v>
      </c>
      <c r="W292" s="198" cm="1">
        <f t="array" aca="1" ref="W292" ca="1">V292-INDIRECT(T292&amp;"!K"&amp;'Auswertung-Wochen'!U292)</f>
        <v>0</v>
      </c>
      <c r="X292" s="197" cm="1">
        <f t="array" aca="1" ref="X292" ca="1">INDIRECT("Juli!B"&amp;'Auswertung-Wochen'!U292)</f>
        <v>44759</v>
      </c>
      <c r="Y292" s="197" t="str">
        <f t="shared" ca="1" si="6"/>
        <v>2026-29</v>
      </c>
    </row>
    <row r="293" spans="1:25" x14ac:dyDescent="0.25">
      <c r="A293" s="197"/>
      <c r="B293" s="197"/>
      <c r="T293" t="s">
        <v>160</v>
      </c>
      <c r="U293">
        <v>216</v>
      </c>
      <c r="V293" cm="1">
        <f t="array" aca="1" ref="V293" ca="1">INDIRECT(T293&amp;"!H"&amp;'Auswertung-Wochen'!U293)</f>
        <v>0</v>
      </c>
      <c r="W293" s="198" cm="1">
        <f t="array" aca="1" ref="W293" ca="1">V293-INDIRECT(T293&amp;"!K"&amp;'Auswertung-Wochen'!U293)</f>
        <v>0</v>
      </c>
      <c r="X293" s="197" cm="1">
        <f t="array" aca="1" ref="X293" ca="1">INDIRECT("Juli!B"&amp;'Auswertung-Wochen'!U293)</f>
        <v>44760</v>
      </c>
      <c r="Y293" s="197" t="str">
        <f t="shared" ref="Y293:Y356" ca="1" si="7">YEAR(X293)&amp;"-"&amp;TEXT(_xlfn.ISOWEEKNUM(X293),"00")</f>
        <v>2026-29</v>
      </c>
    </row>
    <row r="294" spans="1:25" x14ac:dyDescent="0.25">
      <c r="A294" s="197"/>
      <c r="B294" s="197"/>
      <c r="T294" t="s">
        <v>160</v>
      </c>
      <c r="U294">
        <v>227</v>
      </c>
      <c r="V294" cm="1">
        <f t="array" aca="1" ref="V294" ca="1">INDIRECT(T294&amp;"!H"&amp;'Auswertung-Wochen'!U294)</f>
        <v>0</v>
      </c>
      <c r="W294" s="198" cm="1">
        <f t="array" aca="1" ref="W294" ca="1">V294-INDIRECT(T294&amp;"!K"&amp;'Auswertung-Wochen'!U294)</f>
        <v>0.329166666666667</v>
      </c>
      <c r="X294" s="197" cm="1">
        <f t="array" aca="1" ref="X294" ca="1">INDIRECT("Juli!B"&amp;'Auswertung-Wochen'!U294)</f>
        <v>44761</v>
      </c>
      <c r="Y294" s="197" t="str">
        <f t="shared" ca="1" si="7"/>
        <v>2026-30</v>
      </c>
    </row>
    <row r="295" spans="1:25" x14ac:dyDescent="0.25">
      <c r="A295" s="197"/>
      <c r="B295" s="197"/>
      <c r="T295" t="s">
        <v>160</v>
      </c>
      <c r="U295">
        <v>238</v>
      </c>
      <c r="V295" cm="1">
        <f t="array" aca="1" ref="V295" ca="1">INDIRECT(T295&amp;"!H"&amp;'Auswertung-Wochen'!U295)</f>
        <v>0</v>
      </c>
      <c r="W295" s="198" cm="1">
        <f t="array" aca="1" ref="W295" ca="1">V295-INDIRECT(T295&amp;"!K"&amp;'Auswertung-Wochen'!U295)</f>
        <v>0.32916666666666666</v>
      </c>
      <c r="X295" s="197" cm="1">
        <f t="array" aca="1" ref="X295" ca="1">INDIRECT("Juli!B"&amp;'Auswertung-Wochen'!U295)</f>
        <v>44762</v>
      </c>
      <c r="Y295" s="197" t="str">
        <f t="shared" ca="1" si="7"/>
        <v>2026-30</v>
      </c>
    </row>
    <row r="296" spans="1:25" x14ac:dyDescent="0.25">
      <c r="A296" s="197"/>
      <c r="B296" s="197"/>
      <c r="T296" t="s">
        <v>160</v>
      </c>
      <c r="U296">
        <v>249</v>
      </c>
      <c r="V296" cm="1">
        <f t="array" aca="1" ref="V296" ca="1">INDIRECT(T296&amp;"!H"&amp;'Auswertung-Wochen'!U296)</f>
        <v>0</v>
      </c>
      <c r="W296" s="198" cm="1">
        <f t="array" aca="1" ref="W296" ca="1">V296-INDIRECT(T296&amp;"!K"&amp;'Auswertung-Wochen'!U296)</f>
        <v>0.32916666666666666</v>
      </c>
      <c r="X296" s="197" cm="1">
        <f t="array" aca="1" ref="X296" ca="1">INDIRECT("Juli!B"&amp;'Auswertung-Wochen'!U296)</f>
        <v>44763</v>
      </c>
      <c r="Y296" s="197" t="str">
        <f t="shared" ca="1" si="7"/>
        <v>2026-30</v>
      </c>
    </row>
    <row r="297" spans="1:25" x14ac:dyDescent="0.25">
      <c r="A297" s="197"/>
      <c r="B297" s="197"/>
      <c r="T297" t="s">
        <v>160</v>
      </c>
      <c r="U297">
        <v>260</v>
      </c>
      <c r="V297" cm="1">
        <f t="array" aca="1" ref="V297" ca="1">INDIRECT(T297&amp;"!H"&amp;'Auswertung-Wochen'!U297)</f>
        <v>0</v>
      </c>
      <c r="W297" s="198" cm="1">
        <f t="array" aca="1" ref="W297" ca="1">V297-INDIRECT(T297&amp;"!K"&amp;'Auswertung-Wochen'!U297)</f>
        <v>0.32916666666666666</v>
      </c>
      <c r="X297" s="197" cm="1">
        <f t="array" aca="1" ref="X297" ca="1">INDIRECT("Juli!B"&amp;'Auswertung-Wochen'!U297)</f>
        <v>44764</v>
      </c>
      <c r="Y297" s="197" t="str">
        <f t="shared" ca="1" si="7"/>
        <v>2026-30</v>
      </c>
    </row>
    <row r="298" spans="1:25" x14ac:dyDescent="0.25">
      <c r="A298" s="197"/>
      <c r="B298" s="197"/>
      <c r="T298" t="s">
        <v>160</v>
      </c>
      <c r="U298">
        <v>271</v>
      </c>
      <c r="V298" cm="1">
        <f t="array" aca="1" ref="V298" ca="1">INDIRECT(T298&amp;"!H"&amp;'Auswertung-Wochen'!U298)</f>
        <v>0</v>
      </c>
      <c r="W298" s="198" cm="1">
        <f t="array" aca="1" ref="W298" ca="1">V298-INDIRECT(T298&amp;"!K"&amp;'Auswertung-Wochen'!U298)</f>
        <v>0.32916666666666666</v>
      </c>
      <c r="X298" s="197" cm="1">
        <f t="array" aca="1" ref="X298" ca="1">INDIRECT("Juli!B"&amp;'Auswertung-Wochen'!U298)</f>
        <v>44765</v>
      </c>
      <c r="Y298" s="197" t="str">
        <f t="shared" ca="1" si="7"/>
        <v>2026-30</v>
      </c>
    </row>
    <row r="299" spans="1:25" x14ac:dyDescent="0.25">
      <c r="A299" s="197"/>
      <c r="B299" s="197"/>
      <c r="T299" t="s">
        <v>160</v>
      </c>
      <c r="U299">
        <v>282</v>
      </c>
      <c r="V299" cm="1">
        <f t="array" aca="1" ref="V299" ca="1">INDIRECT(T299&amp;"!H"&amp;'Auswertung-Wochen'!U299)</f>
        <v>0</v>
      </c>
      <c r="W299" s="198" cm="1">
        <f t="array" aca="1" ref="W299" ca="1">V299-INDIRECT(T299&amp;"!K"&amp;'Auswertung-Wochen'!U299)</f>
        <v>0</v>
      </c>
      <c r="X299" s="197" cm="1">
        <f t="array" aca="1" ref="X299" ca="1">INDIRECT("Juli!B"&amp;'Auswertung-Wochen'!U299)</f>
        <v>44766</v>
      </c>
      <c r="Y299" s="197" t="str">
        <f t="shared" ca="1" si="7"/>
        <v>2026-30</v>
      </c>
    </row>
    <row r="300" spans="1:25" x14ac:dyDescent="0.25">
      <c r="A300" s="197"/>
      <c r="B300" s="197"/>
      <c r="T300" t="s">
        <v>160</v>
      </c>
      <c r="U300">
        <v>293</v>
      </c>
      <c r="V300" cm="1">
        <f t="array" aca="1" ref="V300" ca="1">INDIRECT(T300&amp;"!H"&amp;'Auswertung-Wochen'!U300)</f>
        <v>0</v>
      </c>
      <c r="W300" s="198" cm="1">
        <f t="array" aca="1" ref="W300" ca="1">V300-INDIRECT(T300&amp;"!K"&amp;'Auswertung-Wochen'!U300)</f>
        <v>0</v>
      </c>
      <c r="X300" s="197" cm="1">
        <f t="array" aca="1" ref="X300" ca="1">INDIRECT("Juli!B"&amp;'Auswertung-Wochen'!U300)</f>
        <v>44767</v>
      </c>
      <c r="Y300" s="197" t="str">
        <f t="shared" ca="1" si="7"/>
        <v>2026-30</v>
      </c>
    </row>
    <row r="301" spans="1:25" x14ac:dyDescent="0.25">
      <c r="A301" s="197"/>
      <c r="B301" s="197"/>
      <c r="T301" t="s">
        <v>160</v>
      </c>
      <c r="U301">
        <v>304</v>
      </c>
      <c r="V301" cm="1">
        <f t="array" aca="1" ref="V301" ca="1">INDIRECT(T301&amp;"!H"&amp;'Auswertung-Wochen'!U301)</f>
        <v>0</v>
      </c>
      <c r="W301" s="198" cm="1">
        <f t="array" aca="1" ref="W301" ca="1">V301-INDIRECT(T301&amp;"!K"&amp;'Auswertung-Wochen'!U301)</f>
        <v>0.329166666666667</v>
      </c>
      <c r="X301" s="197" cm="1">
        <f t="array" aca="1" ref="X301" ca="1">INDIRECT("Juli!B"&amp;'Auswertung-Wochen'!U301)</f>
        <v>44768</v>
      </c>
      <c r="Y301" s="197" t="str">
        <f t="shared" ca="1" si="7"/>
        <v>2026-31</v>
      </c>
    </row>
    <row r="302" spans="1:25" x14ac:dyDescent="0.25">
      <c r="A302" s="197"/>
      <c r="B302" s="197"/>
      <c r="T302" t="s">
        <v>160</v>
      </c>
      <c r="U302">
        <v>315</v>
      </c>
      <c r="V302" cm="1">
        <f t="array" aca="1" ref="V302" ca="1">INDIRECT(T302&amp;"!H"&amp;'Auswertung-Wochen'!U302)</f>
        <v>0</v>
      </c>
      <c r="W302" s="198" cm="1">
        <f t="array" aca="1" ref="W302" ca="1">V302-INDIRECT(T302&amp;"!K"&amp;'Auswertung-Wochen'!U302)</f>
        <v>0.32916666666666666</v>
      </c>
      <c r="X302" s="197" cm="1">
        <f t="array" aca="1" ref="X302" ca="1">INDIRECT("Juli!B"&amp;'Auswertung-Wochen'!U302)</f>
        <v>44769</v>
      </c>
      <c r="Y302" s="197" t="str">
        <f t="shared" ca="1" si="7"/>
        <v>2026-31</v>
      </c>
    </row>
    <row r="303" spans="1:25" x14ac:dyDescent="0.25">
      <c r="A303" s="197"/>
      <c r="B303" s="197"/>
      <c r="T303" t="s">
        <v>160</v>
      </c>
      <c r="U303">
        <v>326</v>
      </c>
      <c r="V303" cm="1">
        <f t="array" aca="1" ref="V303" ca="1">INDIRECT(T303&amp;"!H"&amp;'Auswertung-Wochen'!U303)</f>
        <v>0</v>
      </c>
      <c r="W303" s="198" cm="1">
        <f t="array" aca="1" ref="W303" ca="1">V303-INDIRECT(T303&amp;"!K"&amp;'Auswertung-Wochen'!U303)</f>
        <v>0.32916666666666666</v>
      </c>
      <c r="X303" s="197" cm="1">
        <f t="array" aca="1" ref="X303" ca="1">INDIRECT("Juli!B"&amp;'Auswertung-Wochen'!U303)</f>
        <v>44770</v>
      </c>
      <c r="Y303" s="197" t="str">
        <f t="shared" ca="1" si="7"/>
        <v>2026-31</v>
      </c>
    </row>
    <row r="304" spans="1:25" x14ac:dyDescent="0.25">
      <c r="A304" s="197"/>
      <c r="B304" s="197"/>
      <c r="T304" t="s">
        <v>160</v>
      </c>
      <c r="U304">
        <v>337</v>
      </c>
      <c r="V304" cm="1">
        <f t="array" aca="1" ref="V304" ca="1">INDIRECT(T304&amp;"!H"&amp;'Auswertung-Wochen'!U304)</f>
        <v>0</v>
      </c>
      <c r="W304" s="198" cm="1">
        <f t="array" aca="1" ref="W304" ca="1">V304-INDIRECT(T304&amp;"!K"&amp;'Auswertung-Wochen'!U304)</f>
        <v>0.32916666666666666</v>
      </c>
      <c r="X304" s="197" cm="1">
        <f t="array" aca="1" ref="X304" ca="1">INDIRECT("Juli!B"&amp;'Auswertung-Wochen'!U304)</f>
        <v>44771</v>
      </c>
      <c r="Y304" s="197" t="str">
        <f t="shared" ca="1" si="7"/>
        <v>2026-31</v>
      </c>
    </row>
    <row r="305" spans="20:25" x14ac:dyDescent="0.25">
      <c r="T305" t="s">
        <v>160</v>
      </c>
      <c r="U305">
        <v>348</v>
      </c>
      <c r="V305" cm="1">
        <f t="array" aca="1" ref="V305" ca="1">INDIRECT(T305&amp;"!H"&amp;'Auswertung-Wochen'!U305)</f>
        <v>0</v>
      </c>
      <c r="W305" s="198" cm="1">
        <f t="array" aca="1" ref="W305" ca="1">V305-INDIRECT(T305&amp;"!K"&amp;'Auswertung-Wochen'!U305)</f>
        <v>0.32916666666666666</v>
      </c>
      <c r="X305" s="197" cm="1">
        <f t="array" aca="1" ref="X305" ca="1">INDIRECT("Juli!B"&amp;'Auswertung-Wochen'!U305)</f>
        <v>44772</v>
      </c>
      <c r="Y305" s="197" t="str">
        <f t="shared" ca="1" si="7"/>
        <v>2026-31</v>
      </c>
    </row>
    <row r="306" spans="20:25" x14ac:dyDescent="0.25">
      <c r="T306" t="s">
        <v>161</v>
      </c>
      <c r="U306">
        <v>18</v>
      </c>
      <c r="V306" cm="1">
        <f t="array" aca="1" ref="V306" ca="1">INDIRECT(T306&amp;"!H"&amp;'Auswertung-Wochen'!U306)</f>
        <v>0</v>
      </c>
      <c r="W306" s="198" cm="1">
        <f t="array" aca="1" ref="W306" ca="1">V306-INDIRECT(T306&amp;"!K"&amp;'Auswertung-Wochen'!U306)</f>
        <v>0</v>
      </c>
      <c r="X306" s="197" cm="1">
        <f t="array" aca="1" ref="X306" ca="1">INDIRECT("August!B"&amp;'Auswertung-Wochen'!U306)</f>
        <v>44773</v>
      </c>
      <c r="Y306" s="197" t="str">
        <f t="shared" ca="1" si="7"/>
        <v>2026-31</v>
      </c>
    </row>
    <row r="307" spans="20:25" x14ac:dyDescent="0.25">
      <c r="T307" t="s">
        <v>161</v>
      </c>
      <c r="U307">
        <v>29</v>
      </c>
      <c r="V307" cm="1">
        <f t="array" aca="1" ref="V307" ca="1">INDIRECT(T307&amp;"!H"&amp;'Auswertung-Wochen'!U307)</f>
        <v>0</v>
      </c>
      <c r="W307" s="198" cm="1">
        <f t="array" aca="1" ref="W307" ca="1">V307-INDIRECT(T307&amp;"!K"&amp;'Auswertung-Wochen'!U307)</f>
        <v>0</v>
      </c>
      <c r="X307" s="197" cm="1">
        <f t="array" aca="1" ref="X307" ca="1">INDIRECT("August!B"&amp;'Auswertung-Wochen'!U307)</f>
        <v>44774</v>
      </c>
      <c r="Y307" s="197" t="str">
        <f t="shared" ca="1" si="7"/>
        <v>2026-31</v>
      </c>
    </row>
    <row r="308" spans="20:25" x14ac:dyDescent="0.25">
      <c r="T308" t="s">
        <v>161</v>
      </c>
      <c r="U308">
        <v>40</v>
      </c>
      <c r="V308" cm="1">
        <f t="array" aca="1" ref="V308" ca="1">INDIRECT(T308&amp;"!H"&amp;'Auswertung-Wochen'!U308)</f>
        <v>0</v>
      </c>
      <c r="W308" s="198" cm="1">
        <f t="array" aca="1" ref="W308" ca="1">V308-INDIRECT(T308&amp;"!K"&amp;'Auswertung-Wochen'!U308)</f>
        <v>0.329166666666667</v>
      </c>
      <c r="X308" s="197" cm="1">
        <f t="array" aca="1" ref="X308" ca="1">INDIRECT("August!B"&amp;'Auswertung-Wochen'!U308)</f>
        <v>44775</v>
      </c>
      <c r="Y308" s="197" t="str">
        <f t="shared" ca="1" si="7"/>
        <v>2026-32</v>
      </c>
    </row>
    <row r="309" spans="20:25" x14ac:dyDescent="0.25">
      <c r="T309" t="s">
        <v>161</v>
      </c>
      <c r="U309">
        <v>51</v>
      </c>
      <c r="V309" cm="1">
        <f t="array" aca="1" ref="V309" ca="1">INDIRECT(T309&amp;"!H"&amp;'Auswertung-Wochen'!U309)</f>
        <v>0</v>
      </c>
      <c r="W309" s="198" cm="1">
        <f t="array" aca="1" ref="W309" ca="1">V309-INDIRECT(T309&amp;"!K"&amp;'Auswertung-Wochen'!U309)</f>
        <v>0.32916666666666666</v>
      </c>
      <c r="X309" s="197" cm="1">
        <f t="array" aca="1" ref="X309" ca="1">INDIRECT("August!B"&amp;'Auswertung-Wochen'!U309)</f>
        <v>44776</v>
      </c>
      <c r="Y309" s="197" t="str">
        <f t="shared" ca="1" si="7"/>
        <v>2026-32</v>
      </c>
    </row>
    <row r="310" spans="20:25" x14ac:dyDescent="0.25">
      <c r="T310" t="s">
        <v>161</v>
      </c>
      <c r="U310">
        <v>62</v>
      </c>
      <c r="V310" cm="1">
        <f t="array" aca="1" ref="V310" ca="1">INDIRECT(T310&amp;"!H"&amp;'Auswertung-Wochen'!U310)</f>
        <v>0</v>
      </c>
      <c r="W310" s="198" cm="1">
        <f t="array" aca="1" ref="W310" ca="1">V310-INDIRECT(T310&amp;"!K"&amp;'Auswertung-Wochen'!U310)</f>
        <v>0.32916666666666666</v>
      </c>
      <c r="X310" s="197" cm="1">
        <f t="array" aca="1" ref="X310" ca="1">INDIRECT("August!B"&amp;'Auswertung-Wochen'!U310)</f>
        <v>44777</v>
      </c>
      <c r="Y310" s="197" t="str">
        <f t="shared" ca="1" si="7"/>
        <v>2026-32</v>
      </c>
    </row>
    <row r="311" spans="20:25" x14ac:dyDescent="0.25">
      <c r="T311" t="s">
        <v>161</v>
      </c>
      <c r="U311">
        <v>73</v>
      </c>
      <c r="V311" cm="1">
        <f t="array" aca="1" ref="V311" ca="1">INDIRECT(T311&amp;"!H"&amp;'Auswertung-Wochen'!U311)</f>
        <v>0</v>
      </c>
      <c r="W311" s="198" cm="1">
        <f t="array" aca="1" ref="W311" ca="1">V311-INDIRECT(T311&amp;"!K"&amp;'Auswertung-Wochen'!U311)</f>
        <v>0.32916666666666666</v>
      </c>
      <c r="X311" s="197" cm="1">
        <f t="array" aca="1" ref="X311" ca="1">INDIRECT("August!B"&amp;'Auswertung-Wochen'!U311)</f>
        <v>44778</v>
      </c>
      <c r="Y311" s="197" t="str">
        <f t="shared" ca="1" si="7"/>
        <v>2026-32</v>
      </c>
    </row>
    <row r="312" spans="20:25" x14ac:dyDescent="0.25">
      <c r="T312" t="s">
        <v>161</v>
      </c>
      <c r="U312">
        <v>84</v>
      </c>
      <c r="V312" cm="1">
        <f t="array" aca="1" ref="V312" ca="1">INDIRECT(T312&amp;"!H"&amp;'Auswertung-Wochen'!U312)</f>
        <v>0</v>
      </c>
      <c r="W312" s="198" cm="1">
        <f t="array" aca="1" ref="W312" ca="1">V312-INDIRECT(T312&amp;"!K"&amp;'Auswertung-Wochen'!U312)</f>
        <v>0.32916666666666666</v>
      </c>
      <c r="X312" s="197" cm="1">
        <f t="array" aca="1" ref="X312" ca="1">INDIRECT("August!B"&amp;'Auswertung-Wochen'!U312)</f>
        <v>44779</v>
      </c>
      <c r="Y312" s="197" t="str">
        <f t="shared" ca="1" si="7"/>
        <v>2026-32</v>
      </c>
    </row>
    <row r="313" spans="20:25" x14ac:dyDescent="0.25">
      <c r="T313" t="s">
        <v>161</v>
      </c>
      <c r="U313">
        <v>95</v>
      </c>
      <c r="V313" cm="1">
        <f t="array" aca="1" ref="V313" ca="1">INDIRECT(T313&amp;"!H"&amp;'Auswertung-Wochen'!U313)</f>
        <v>0</v>
      </c>
      <c r="W313" s="198" cm="1">
        <f t="array" aca="1" ref="W313" ca="1">V313-INDIRECT(T313&amp;"!K"&amp;'Auswertung-Wochen'!U313)</f>
        <v>0</v>
      </c>
      <c r="X313" s="197" cm="1">
        <f t="array" aca="1" ref="X313" ca="1">INDIRECT("August!B"&amp;'Auswertung-Wochen'!U313)</f>
        <v>44780</v>
      </c>
      <c r="Y313" s="197" t="str">
        <f t="shared" ca="1" si="7"/>
        <v>2026-32</v>
      </c>
    </row>
    <row r="314" spans="20:25" x14ac:dyDescent="0.25">
      <c r="T314" t="s">
        <v>161</v>
      </c>
      <c r="U314">
        <v>106</v>
      </c>
      <c r="V314" cm="1">
        <f t="array" aca="1" ref="V314" ca="1">INDIRECT(T314&amp;"!H"&amp;'Auswertung-Wochen'!U314)</f>
        <v>0</v>
      </c>
      <c r="W314" s="198" cm="1">
        <f t="array" aca="1" ref="W314" ca="1">V314-INDIRECT(T314&amp;"!K"&amp;'Auswertung-Wochen'!U314)</f>
        <v>0</v>
      </c>
      <c r="X314" s="197" cm="1">
        <f t="array" aca="1" ref="X314" ca="1">INDIRECT("August!B"&amp;'Auswertung-Wochen'!U314)</f>
        <v>44781</v>
      </c>
      <c r="Y314" s="197" t="str">
        <f t="shared" ca="1" si="7"/>
        <v>2026-32</v>
      </c>
    </row>
    <row r="315" spans="20:25" x14ac:dyDescent="0.25">
      <c r="T315" t="s">
        <v>161</v>
      </c>
      <c r="U315">
        <v>117</v>
      </c>
      <c r="V315" cm="1">
        <f t="array" aca="1" ref="V315" ca="1">INDIRECT(T315&amp;"!H"&amp;'Auswertung-Wochen'!U315)</f>
        <v>0</v>
      </c>
      <c r="W315" s="198" cm="1">
        <f t="array" aca="1" ref="W315" ca="1">V315-INDIRECT(T315&amp;"!K"&amp;'Auswertung-Wochen'!U315)</f>
        <v>0.329166666666667</v>
      </c>
      <c r="X315" s="197" cm="1">
        <f t="array" aca="1" ref="X315" ca="1">INDIRECT("August!B"&amp;'Auswertung-Wochen'!U315)</f>
        <v>44782</v>
      </c>
      <c r="Y315" s="197" t="str">
        <f t="shared" ca="1" si="7"/>
        <v>2026-33</v>
      </c>
    </row>
    <row r="316" spans="20:25" x14ac:dyDescent="0.25">
      <c r="T316" t="s">
        <v>161</v>
      </c>
      <c r="U316">
        <v>128</v>
      </c>
      <c r="V316" cm="1">
        <f t="array" aca="1" ref="V316" ca="1">INDIRECT(T316&amp;"!H"&amp;'Auswertung-Wochen'!U316)</f>
        <v>0</v>
      </c>
      <c r="W316" s="198" cm="1">
        <f t="array" aca="1" ref="W316" ca="1">V316-INDIRECT(T316&amp;"!K"&amp;'Auswertung-Wochen'!U316)</f>
        <v>0.32916666666666666</v>
      </c>
      <c r="X316" s="197" cm="1">
        <f t="array" aca="1" ref="X316" ca="1">INDIRECT("August!B"&amp;'Auswertung-Wochen'!U316)</f>
        <v>44783</v>
      </c>
      <c r="Y316" s="197" t="str">
        <f t="shared" ca="1" si="7"/>
        <v>2026-33</v>
      </c>
    </row>
    <row r="317" spans="20:25" x14ac:dyDescent="0.25">
      <c r="T317" t="s">
        <v>161</v>
      </c>
      <c r="U317">
        <v>139</v>
      </c>
      <c r="V317" cm="1">
        <f t="array" aca="1" ref="V317" ca="1">INDIRECT(T317&amp;"!H"&amp;'Auswertung-Wochen'!U317)</f>
        <v>0</v>
      </c>
      <c r="W317" s="198" cm="1">
        <f t="array" aca="1" ref="W317" ca="1">V317-INDIRECT(T317&amp;"!K"&amp;'Auswertung-Wochen'!U317)</f>
        <v>0.32916666666666666</v>
      </c>
      <c r="X317" s="197" cm="1">
        <f t="array" aca="1" ref="X317" ca="1">INDIRECT("August!B"&amp;'Auswertung-Wochen'!U317)</f>
        <v>44784</v>
      </c>
      <c r="Y317" s="197" t="str">
        <f t="shared" ca="1" si="7"/>
        <v>2026-33</v>
      </c>
    </row>
    <row r="318" spans="20:25" x14ac:dyDescent="0.25">
      <c r="T318" t="s">
        <v>161</v>
      </c>
      <c r="U318">
        <v>150</v>
      </c>
      <c r="V318" cm="1">
        <f t="array" aca="1" ref="V318" ca="1">INDIRECT(T318&amp;"!H"&amp;'Auswertung-Wochen'!U318)</f>
        <v>0</v>
      </c>
      <c r="W318" s="198" cm="1">
        <f t="array" aca="1" ref="W318" ca="1">V318-INDIRECT(T318&amp;"!K"&amp;'Auswertung-Wochen'!U318)</f>
        <v>0.32916666666666666</v>
      </c>
      <c r="X318" s="197" cm="1">
        <f t="array" aca="1" ref="X318" ca="1">INDIRECT("August!B"&amp;'Auswertung-Wochen'!U318)</f>
        <v>44785</v>
      </c>
      <c r="Y318" s="197" t="str">
        <f t="shared" ca="1" si="7"/>
        <v>2026-33</v>
      </c>
    </row>
    <row r="319" spans="20:25" x14ac:dyDescent="0.25">
      <c r="T319" t="s">
        <v>161</v>
      </c>
      <c r="U319">
        <v>161</v>
      </c>
      <c r="V319" cm="1">
        <f t="array" aca="1" ref="V319" ca="1">INDIRECT(T319&amp;"!H"&amp;'Auswertung-Wochen'!U319)</f>
        <v>0</v>
      </c>
      <c r="W319" s="198" cm="1">
        <f t="array" aca="1" ref="W319" ca="1">V319-INDIRECT(T319&amp;"!K"&amp;'Auswertung-Wochen'!U319)</f>
        <v>0.32916666666666666</v>
      </c>
      <c r="X319" s="197" cm="1">
        <f t="array" aca="1" ref="X319" ca="1">INDIRECT("August!B"&amp;'Auswertung-Wochen'!U319)</f>
        <v>44786</v>
      </c>
      <c r="Y319" s="197" t="str">
        <f t="shared" ca="1" si="7"/>
        <v>2026-33</v>
      </c>
    </row>
    <row r="320" spans="20:25" x14ac:dyDescent="0.25">
      <c r="T320" t="s">
        <v>161</v>
      </c>
      <c r="U320">
        <v>172</v>
      </c>
      <c r="V320" cm="1">
        <f t="array" aca="1" ref="V320" ca="1">INDIRECT(T320&amp;"!H"&amp;'Auswertung-Wochen'!U320)</f>
        <v>0</v>
      </c>
      <c r="W320" s="198" cm="1">
        <f t="array" aca="1" ref="W320" ca="1">V320-INDIRECT(T320&amp;"!K"&amp;'Auswertung-Wochen'!U320)</f>
        <v>0</v>
      </c>
      <c r="X320" s="197" cm="1">
        <f t="array" aca="1" ref="X320" ca="1">INDIRECT("August!B"&amp;'Auswertung-Wochen'!U320)</f>
        <v>44787</v>
      </c>
      <c r="Y320" s="197" t="str">
        <f t="shared" ca="1" si="7"/>
        <v>2026-33</v>
      </c>
    </row>
    <row r="321" spans="20:25" x14ac:dyDescent="0.25">
      <c r="T321" t="s">
        <v>161</v>
      </c>
      <c r="U321">
        <v>183</v>
      </c>
      <c r="V321" cm="1">
        <f t="array" aca="1" ref="V321" ca="1">INDIRECT(T321&amp;"!H"&amp;'Auswertung-Wochen'!U321)</f>
        <v>0</v>
      </c>
      <c r="W321" s="198" cm="1">
        <f t="array" aca="1" ref="W321" ca="1">V321-INDIRECT(T321&amp;"!K"&amp;'Auswertung-Wochen'!U321)</f>
        <v>0</v>
      </c>
      <c r="X321" s="197" cm="1">
        <f t="array" aca="1" ref="X321" ca="1">INDIRECT("August!B"&amp;'Auswertung-Wochen'!U321)</f>
        <v>44788</v>
      </c>
      <c r="Y321" s="197" t="str">
        <f t="shared" ca="1" si="7"/>
        <v>2026-33</v>
      </c>
    </row>
    <row r="322" spans="20:25" x14ac:dyDescent="0.25">
      <c r="T322" t="s">
        <v>161</v>
      </c>
      <c r="U322">
        <v>194</v>
      </c>
      <c r="V322" cm="1">
        <f t="array" aca="1" ref="V322" ca="1">INDIRECT(T322&amp;"!H"&amp;'Auswertung-Wochen'!U322)</f>
        <v>0</v>
      </c>
      <c r="W322" s="198" cm="1">
        <f t="array" aca="1" ref="W322" ca="1">V322-INDIRECT(T322&amp;"!K"&amp;'Auswertung-Wochen'!U322)</f>
        <v>0.329166666666667</v>
      </c>
      <c r="X322" s="197" cm="1">
        <f t="array" aca="1" ref="X322" ca="1">INDIRECT("August!B"&amp;'Auswertung-Wochen'!U322)</f>
        <v>44789</v>
      </c>
      <c r="Y322" s="197" t="str">
        <f t="shared" ca="1" si="7"/>
        <v>2026-34</v>
      </c>
    </row>
    <row r="323" spans="20:25" x14ac:dyDescent="0.25">
      <c r="T323" t="s">
        <v>161</v>
      </c>
      <c r="U323">
        <v>205</v>
      </c>
      <c r="V323" cm="1">
        <f t="array" aca="1" ref="V323" ca="1">INDIRECT(T323&amp;"!H"&amp;'Auswertung-Wochen'!U323)</f>
        <v>0</v>
      </c>
      <c r="W323" s="198" cm="1">
        <f t="array" aca="1" ref="W323" ca="1">V323-INDIRECT(T323&amp;"!K"&amp;'Auswertung-Wochen'!U323)</f>
        <v>0.32916666666666666</v>
      </c>
      <c r="X323" s="197" cm="1">
        <f t="array" aca="1" ref="X323" ca="1">INDIRECT("August!B"&amp;'Auswertung-Wochen'!U323)</f>
        <v>44790</v>
      </c>
      <c r="Y323" s="197" t="str">
        <f t="shared" ca="1" si="7"/>
        <v>2026-34</v>
      </c>
    </row>
    <row r="324" spans="20:25" x14ac:dyDescent="0.25">
      <c r="T324" t="s">
        <v>161</v>
      </c>
      <c r="U324">
        <v>216</v>
      </c>
      <c r="V324" cm="1">
        <f t="array" aca="1" ref="V324" ca="1">INDIRECT(T324&amp;"!H"&amp;'Auswertung-Wochen'!U324)</f>
        <v>0</v>
      </c>
      <c r="W324" s="198" cm="1">
        <f t="array" aca="1" ref="W324" ca="1">V324-INDIRECT(T324&amp;"!K"&amp;'Auswertung-Wochen'!U324)</f>
        <v>0.32916666666666666</v>
      </c>
      <c r="X324" s="197" cm="1">
        <f t="array" aca="1" ref="X324" ca="1">INDIRECT("August!B"&amp;'Auswertung-Wochen'!U324)</f>
        <v>44791</v>
      </c>
      <c r="Y324" s="197" t="str">
        <f t="shared" ca="1" si="7"/>
        <v>2026-34</v>
      </c>
    </row>
    <row r="325" spans="20:25" x14ac:dyDescent="0.25">
      <c r="T325" t="s">
        <v>161</v>
      </c>
      <c r="U325">
        <v>227</v>
      </c>
      <c r="V325" cm="1">
        <f t="array" aca="1" ref="V325" ca="1">INDIRECT(T325&amp;"!H"&amp;'Auswertung-Wochen'!U325)</f>
        <v>0</v>
      </c>
      <c r="W325" s="198" cm="1">
        <f t="array" aca="1" ref="W325" ca="1">V325-INDIRECT(T325&amp;"!K"&amp;'Auswertung-Wochen'!U325)</f>
        <v>0.32916666666666666</v>
      </c>
      <c r="X325" s="197" cm="1">
        <f t="array" aca="1" ref="X325" ca="1">INDIRECT("August!B"&amp;'Auswertung-Wochen'!U325)</f>
        <v>44792</v>
      </c>
      <c r="Y325" s="197" t="str">
        <f t="shared" ca="1" si="7"/>
        <v>2026-34</v>
      </c>
    </row>
    <row r="326" spans="20:25" x14ac:dyDescent="0.25">
      <c r="T326" t="s">
        <v>161</v>
      </c>
      <c r="U326">
        <v>238</v>
      </c>
      <c r="V326" cm="1">
        <f t="array" aca="1" ref="V326" ca="1">INDIRECT(T326&amp;"!H"&amp;'Auswertung-Wochen'!U326)</f>
        <v>0</v>
      </c>
      <c r="W326" s="198" cm="1">
        <f t="array" aca="1" ref="W326" ca="1">V326-INDIRECT(T326&amp;"!K"&amp;'Auswertung-Wochen'!U326)</f>
        <v>0.32916666666666666</v>
      </c>
      <c r="X326" s="197" cm="1">
        <f t="array" aca="1" ref="X326" ca="1">INDIRECT("August!B"&amp;'Auswertung-Wochen'!U326)</f>
        <v>44793</v>
      </c>
      <c r="Y326" s="197" t="str">
        <f t="shared" ca="1" si="7"/>
        <v>2026-34</v>
      </c>
    </row>
    <row r="327" spans="20:25" x14ac:dyDescent="0.25">
      <c r="T327" t="s">
        <v>161</v>
      </c>
      <c r="U327">
        <v>249</v>
      </c>
      <c r="V327" cm="1">
        <f t="array" aca="1" ref="V327" ca="1">INDIRECT(T327&amp;"!H"&amp;'Auswertung-Wochen'!U327)</f>
        <v>0</v>
      </c>
      <c r="W327" s="198" cm="1">
        <f t="array" aca="1" ref="W327" ca="1">V327-INDIRECT(T327&amp;"!K"&amp;'Auswertung-Wochen'!U327)</f>
        <v>0</v>
      </c>
      <c r="X327" s="197" cm="1">
        <f t="array" aca="1" ref="X327" ca="1">INDIRECT("August!B"&amp;'Auswertung-Wochen'!U327)</f>
        <v>44794</v>
      </c>
      <c r="Y327" s="197" t="str">
        <f t="shared" ca="1" si="7"/>
        <v>2026-34</v>
      </c>
    </row>
    <row r="328" spans="20:25" x14ac:dyDescent="0.25">
      <c r="T328" t="s">
        <v>161</v>
      </c>
      <c r="U328">
        <v>260</v>
      </c>
      <c r="V328" cm="1">
        <f t="array" aca="1" ref="V328" ca="1">INDIRECT(T328&amp;"!H"&amp;'Auswertung-Wochen'!U328)</f>
        <v>0</v>
      </c>
      <c r="W328" s="198" cm="1">
        <f t="array" aca="1" ref="W328" ca="1">V328-INDIRECT(T328&amp;"!K"&amp;'Auswertung-Wochen'!U328)</f>
        <v>0</v>
      </c>
      <c r="X328" s="197" cm="1">
        <f t="array" aca="1" ref="X328" ca="1">INDIRECT("August!B"&amp;'Auswertung-Wochen'!U328)</f>
        <v>44795</v>
      </c>
      <c r="Y328" s="197" t="str">
        <f t="shared" ca="1" si="7"/>
        <v>2026-34</v>
      </c>
    </row>
    <row r="329" spans="20:25" x14ac:dyDescent="0.25">
      <c r="T329" t="s">
        <v>161</v>
      </c>
      <c r="U329">
        <v>271</v>
      </c>
      <c r="V329" cm="1">
        <f t="array" aca="1" ref="V329" ca="1">INDIRECT(T329&amp;"!H"&amp;'Auswertung-Wochen'!U329)</f>
        <v>0</v>
      </c>
      <c r="W329" s="198" cm="1">
        <f t="array" aca="1" ref="W329" ca="1">V329-INDIRECT(T329&amp;"!K"&amp;'Auswertung-Wochen'!U329)</f>
        <v>0.329166666666667</v>
      </c>
      <c r="X329" s="197" cm="1">
        <f t="array" aca="1" ref="X329" ca="1">INDIRECT("August!B"&amp;'Auswertung-Wochen'!U329)</f>
        <v>44796</v>
      </c>
      <c r="Y329" s="197" t="str">
        <f t="shared" ca="1" si="7"/>
        <v>2026-35</v>
      </c>
    </row>
    <row r="330" spans="20:25" x14ac:dyDescent="0.25">
      <c r="T330" t="s">
        <v>161</v>
      </c>
      <c r="U330">
        <v>282</v>
      </c>
      <c r="V330" cm="1">
        <f t="array" aca="1" ref="V330" ca="1">INDIRECT(T330&amp;"!H"&amp;'Auswertung-Wochen'!U330)</f>
        <v>0</v>
      </c>
      <c r="W330" s="198" cm="1">
        <f t="array" aca="1" ref="W330" ca="1">V330-INDIRECT(T330&amp;"!K"&amp;'Auswertung-Wochen'!U330)</f>
        <v>0.32916666666666666</v>
      </c>
      <c r="X330" s="197" cm="1">
        <f t="array" aca="1" ref="X330" ca="1">INDIRECT("August!B"&amp;'Auswertung-Wochen'!U330)</f>
        <v>44797</v>
      </c>
      <c r="Y330" s="197" t="str">
        <f t="shared" ca="1" si="7"/>
        <v>2026-35</v>
      </c>
    </row>
    <row r="331" spans="20:25" x14ac:dyDescent="0.25">
      <c r="T331" t="s">
        <v>161</v>
      </c>
      <c r="U331">
        <v>293</v>
      </c>
      <c r="V331" cm="1">
        <f t="array" aca="1" ref="V331" ca="1">INDIRECT(T331&amp;"!H"&amp;'Auswertung-Wochen'!U331)</f>
        <v>0</v>
      </c>
      <c r="W331" s="198" cm="1">
        <f t="array" aca="1" ref="W331" ca="1">V331-INDIRECT(T331&amp;"!K"&amp;'Auswertung-Wochen'!U331)</f>
        <v>0.32916666666666666</v>
      </c>
      <c r="X331" s="197" cm="1">
        <f t="array" aca="1" ref="X331" ca="1">INDIRECT("August!B"&amp;'Auswertung-Wochen'!U331)</f>
        <v>44798</v>
      </c>
      <c r="Y331" s="197" t="str">
        <f t="shared" ca="1" si="7"/>
        <v>2026-35</v>
      </c>
    </row>
    <row r="332" spans="20:25" x14ac:dyDescent="0.25">
      <c r="T332" t="s">
        <v>161</v>
      </c>
      <c r="U332">
        <v>304</v>
      </c>
      <c r="V332" cm="1">
        <f t="array" aca="1" ref="V332" ca="1">INDIRECT(T332&amp;"!H"&amp;'Auswertung-Wochen'!U332)</f>
        <v>0</v>
      </c>
      <c r="W332" s="198" cm="1">
        <f t="array" aca="1" ref="W332" ca="1">V332-INDIRECT(T332&amp;"!K"&amp;'Auswertung-Wochen'!U332)</f>
        <v>0.32916666666666666</v>
      </c>
      <c r="X332" s="197" cm="1">
        <f t="array" aca="1" ref="X332" ca="1">INDIRECT("August!B"&amp;'Auswertung-Wochen'!U332)</f>
        <v>44799</v>
      </c>
      <c r="Y332" s="197" t="str">
        <f t="shared" ca="1" si="7"/>
        <v>2026-35</v>
      </c>
    </row>
    <row r="333" spans="20:25" x14ac:dyDescent="0.25">
      <c r="T333" t="s">
        <v>161</v>
      </c>
      <c r="U333">
        <v>315</v>
      </c>
      <c r="V333" cm="1">
        <f t="array" aca="1" ref="V333" ca="1">INDIRECT(T333&amp;"!H"&amp;'Auswertung-Wochen'!U333)</f>
        <v>0</v>
      </c>
      <c r="W333" s="198" cm="1">
        <f t="array" aca="1" ref="W333" ca="1">V333-INDIRECT(T333&amp;"!K"&amp;'Auswertung-Wochen'!U333)</f>
        <v>0.32916666666666666</v>
      </c>
      <c r="X333" s="197" cm="1">
        <f t="array" aca="1" ref="X333" ca="1">INDIRECT("August!B"&amp;'Auswertung-Wochen'!U333)</f>
        <v>44800</v>
      </c>
      <c r="Y333" s="197" t="str">
        <f t="shared" ca="1" si="7"/>
        <v>2026-35</v>
      </c>
    </row>
    <row r="334" spans="20:25" x14ac:dyDescent="0.25">
      <c r="T334" t="s">
        <v>161</v>
      </c>
      <c r="U334">
        <v>326</v>
      </c>
      <c r="V334" cm="1">
        <f t="array" aca="1" ref="V334" ca="1">INDIRECT(T334&amp;"!H"&amp;'Auswertung-Wochen'!U334)</f>
        <v>0</v>
      </c>
      <c r="W334" s="198" cm="1">
        <f t="array" aca="1" ref="W334" ca="1">V334-INDIRECT(T334&amp;"!K"&amp;'Auswertung-Wochen'!U334)</f>
        <v>0</v>
      </c>
      <c r="X334" s="197" cm="1">
        <f t="array" aca="1" ref="X334" ca="1">INDIRECT("August!B"&amp;'Auswertung-Wochen'!U334)</f>
        <v>44801</v>
      </c>
      <c r="Y334" s="197" t="str">
        <f t="shared" ca="1" si="7"/>
        <v>2026-35</v>
      </c>
    </row>
    <row r="335" spans="20:25" x14ac:dyDescent="0.25">
      <c r="T335" t="s">
        <v>161</v>
      </c>
      <c r="U335">
        <v>337</v>
      </c>
      <c r="V335" cm="1">
        <f t="array" aca="1" ref="V335" ca="1">INDIRECT(T335&amp;"!H"&amp;'Auswertung-Wochen'!U335)</f>
        <v>0</v>
      </c>
      <c r="W335" s="198" cm="1">
        <f t="array" aca="1" ref="W335" ca="1">V335-INDIRECT(T335&amp;"!K"&amp;'Auswertung-Wochen'!U335)</f>
        <v>0</v>
      </c>
      <c r="X335" s="197" cm="1">
        <f t="array" aca="1" ref="X335" ca="1">INDIRECT("August!B"&amp;'Auswertung-Wochen'!U335)</f>
        <v>44802</v>
      </c>
      <c r="Y335" s="197" t="str">
        <f t="shared" ca="1" si="7"/>
        <v>2026-35</v>
      </c>
    </row>
    <row r="336" spans="20:25" x14ac:dyDescent="0.25">
      <c r="T336" t="s">
        <v>161</v>
      </c>
      <c r="U336">
        <v>348</v>
      </c>
      <c r="V336" cm="1">
        <f t="array" aca="1" ref="V336" ca="1">INDIRECT(T336&amp;"!H"&amp;'Auswertung-Wochen'!U336)</f>
        <v>0</v>
      </c>
      <c r="W336" s="198" cm="1">
        <f t="array" aca="1" ref="W336" ca="1">V336-INDIRECT(T336&amp;"!K"&amp;'Auswertung-Wochen'!U336)</f>
        <v>0.329166666666667</v>
      </c>
      <c r="X336" s="197" cm="1">
        <f t="array" aca="1" ref="X336" ca="1">INDIRECT("August!B"&amp;'Auswertung-Wochen'!U336)</f>
        <v>44803</v>
      </c>
      <c r="Y336" s="197" t="str">
        <f t="shared" ca="1" si="7"/>
        <v>2026-36</v>
      </c>
    </row>
    <row r="337" spans="20:25" x14ac:dyDescent="0.25">
      <c r="T337" t="s">
        <v>162</v>
      </c>
      <c r="U337">
        <v>18</v>
      </c>
      <c r="V337" cm="1">
        <f t="array" aca="1" ref="V337" ca="1">INDIRECT(T337&amp;"!H"&amp;'Auswertung-Wochen'!U337)</f>
        <v>0</v>
      </c>
      <c r="W337" s="198" cm="1">
        <f t="array" aca="1" ref="W337" ca="1">V337-INDIRECT(T337&amp;"!K"&amp;'Auswertung-Wochen'!U337)</f>
        <v>0.32916666666666666</v>
      </c>
      <c r="X337" s="197" cm="1">
        <f t="array" aca="1" ref="X337" ca="1">INDIRECT("September!B"&amp;'Auswertung-Wochen'!U337)</f>
        <v>44804</v>
      </c>
      <c r="Y337" s="197" t="str">
        <f t="shared" ca="1" si="7"/>
        <v>2026-36</v>
      </c>
    </row>
    <row r="338" spans="20:25" x14ac:dyDescent="0.25">
      <c r="T338" t="s">
        <v>162</v>
      </c>
      <c r="U338">
        <v>29</v>
      </c>
      <c r="V338" cm="1">
        <f t="array" aca="1" ref="V338" ca="1">INDIRECT(T338&amp;"!H"&amp;'Auswertung-Wochen'!U338)</f>
        <v>0</v>
      </c>
      <c r="W338" s="198" cm="1">
        <f t="array" aca="1" ref="W338" ca="1">V338-INDIRECT(T338&amp;"!K"&amp;'Auswertung-Wochen'!U338)</f>
        <v>0.32916666666666666</v>
      </c>
      <c r="X338" s="197" cm="1">
        <f t="array" aca="1" ref="X338" ca="1">INDIRECT("September!B"&amp;'Auswertung-Wochen'!U338)</f>
        <v>44805</v>
      </c>
      <c r="Y338" s="197" t="str">
        <f t="shared" ca="1" si="7"/>
        <v>2026-36</v>
      </c>
    </row>
    <row r="339" spans="20:25" x14ac:dyDescent="0.25">
      <c r="T339" t="s">
        <v>162</v>
      </c>
      <c r="U339">
        <v>40</v>
      </c>
      <c r="V339" cm="1">
        <f t="array" aca="1" ref="V339" ca="1">INDIRECT(T339&amp;"!H"&amp;'Auswertung-Wochen'!U339)</f>
        <v>0</v>
      </c>
      <c r="W339" s="198" cm="1">
        <f t="array" aca="1" ref="W339" ca="1">V339-INDIRECT(T339&amp;"!K"&amp;'Auswertung-Wochen'!U339)</f>
        <v>0.32916666666666666</v>
      </c>
      <c r="X339" s="197" cm="1">
        <f t="array" aca="1" ref="X339" ca="1">INDIRECT("September!B"&amp;'Auswertung-Wochen'!U339)</f>
        <v>44806</v>
      </c>
      <c r="Y339" s="197" t="str">
        <f t="shared" ca="1" si="7"/>
        <v>2026-36</v>
      </c>
    </row>
    <row r="340" spans="20:25" x14ac:dyDescent="0.25">
      <c r="T340" t="s">
        <v>162</v>
      </c>
      <c r="U340">
        <v>51</v>
      </c>
      <c r="V340" cm="1">
        <f t="array" aca="1" ref="V340" ca="1">INDIRECT(T340&amp;"!H"&amp;'Auswertung-Wochen'!U340)</f>
        <v>0</v>
      </c>
      <c r="W340" s="198" cm="1">
        <f t="array" aca="1" ref="W340" ca="1">V340-INDIRECT(T340&amp;"!K"&amp;'Auswertung-Wochen'!U340)</f>
        <v>0.32916666666666666</v>
      </c>
      <c r="X340" s="197" cm="1">
        <f t="array" aca="1" ref="X340" ca="1">INDIRECT("September!B"&amp;'Auswertung-Wochen'!U340)</f>
        <v>44807</v>
      </c>
      <c r="Y340" s="197" t="str">
        <f t="shared" ca="1" si="7"/>
        <v>2026-36</v>
      </c>
    </row>
    <row r="341" spans="20:25" x14ac:dyDescent="0.25">
      <c r="T341" t="s">
        <v>162</v>
      </c>
      <c r="U341">
        <v>62</v>
      </c>
      <c r="V341" cm="1">
        <f t="array" aca="1" ref="V341" ca="1">INDIRECT(T341&amp;"!H"&amp;'Auswertung-Wochen'!U341)</f>
        <v>0</v>
      </c>
      <c r="W341" s="198" cm="1">
        <f t="array" aca="1" ref="W341" ca="1">V341-INDIRECT(T341&amp;"!K"&amp;'Auswertung-Wochen'!U341)</f>
        <v>0</v>
      </c>
      <c r="X341" s="197" cm="1">
        <f t="array" aca="1" ref="X341" ca="1">INDIRECT("September!B"&amp;'Auswertung-Wochen'!U341)</f>
        <v>44808</v>
      </c>
      <c r="Y341" s="197" t="str">
        <f t="shared" ca="1" si="7"/>
        <v>2026-36</v>
      </c>
    </row>
    <row r="342" spans="20:25" x14ac:dyDescent="0.25">
      <c r="T342" t="s">
        <v>162</v>
      </c>
      <c r="U342">
        <v>73</v>
      </c>
      <c r="V342" cm="1">
        <f t="array" aca="1" ref="V342" ca="1">INDIRECT(T342&amp;"!H"&amp;'Auswertung-Wochen'!U342)</f>
        <v>0</v>
      </c>
      <c r="W342" s="198" cm="1">
        <f t="array" aca="1" ref="W342" ca="1">V342-INDIRECT(T342&amp;"!K"&amp;'Auswertung-Wochen'!U342)</f>
        <v>0</v>
      </c>
      <c r="X342" s="197" cm="1">
        <f t="array" aca="1" ref="X342" ca="1">INDIRECT("September!B"&amp;'Auswertung-Wochen'!U342)</f>
        <v>44809</v>
      </c>
      <c r="Y342" s="197" t="str">
        <f t="shared" ca="1" si="7"/>
        <v>2026-36</v>
      </c>
    </row>
    <row r="343" spans="20:25" x14ac:dyDescent="0.25">
      <c r="T343" t="s">
        <v>162</v>
      </c>
      <c r="U343">
        <v>84</v>
      </c>
      <c r="V343" cm="1">
        <f t="array" aca="1" ref="V343" ca="1">INDIRECT(T343&amp;"!H"&amp;'Auswertung-Wochen'!U343)</f>
        <v>0</v>
      </c>
      <c r="W343" s="198" cm="1">
        <f t="array" aca="1" ref="W343" ca="1">V343-INDIRECT(T343&amp;"!K"&amp;'Auswertung-Wochen'!U343)</f>
        <v>0.329166666666667</v>
      </c>
      <c r="X343" s="197" cm="1">
        <f t="array" aca="1" ref="X343" ca="1">INDIRECT("September!B"&amp;'Auswertung-Wochen'!U343)</f>
        <v>44810</v>
      </c>
      <c r="Y343" s="197" t="str">
        <f t="shared" ca="1" si="7"/>
        <v>2026-37</v>
      </c>
    </row>
    <row r="344" spans="20:25" x14ac:dyDescent="0.25">
      <c r="T344" t="s">
        <v>162</v>
      </c>
      <c r="U344">
        <v>95</v>
      </c>
      <c r="V344" cm="1">
        <f t="array" aca="1" ref="V344" ca="1">INDIRECT(T344&amp;"!H"&amp;'Auswertung-Wochen'!U344)</f>
        <v>0</v>
      </c>
      <c r="W344" s="198" cm="1">
        <f t="array" aca="1" ref="W344" ca="1">V344-INDIRECT(T344&amp;"!K"&amp;'Auswertung-Wochen'!U344)</f>
        <v>0.32916666666666666</v>
      </c>
      <c r="X344" s="197" cm="1">
        <f t="array" aca="1" ref="X344" ca="1">INDIRECT("September!B"&amp;'Auswertung-Wochen'!U344)</f>
        <v>44811</v>
      </c>
      <c r="Y344" s="197" t="str">
        <f t="shared" ca="1" si="7"/>
        <v>2026-37</v>
      </c>
    </row>
    <row r="345" spans="20:25" x14ac:dyDescent="0.25">
      <c r="T345" t="s">
        <v>162</v>
      </c>
      <c r="U345">
        <v>106</v>
      </c>
      <c r="V345" cm="1">
        <f t="array" aca="1" ref="V345" ca="1">INDIRECT(T345&amp;"!H"&amp;'Auswertung-Wochen'!U345)</f>
        <v>0</v>
      </c>
      <c r="W345" s="198" cm="1">
        <f t="array" aca="1" ref="W345" ca="1">V345-INDIRECT(T345&amp;"!K"&amp;'Auswertung-Wochen'!U345)</f>
        <v>0.32916666666666666</v>
      </c>
      <c r="X345" s="197" cm="1">
        <f t="array" aca="1" ref="X345" ca="1">INDIRECT("September!B"&amp;'Auswertung-Wochen'!U345)</f>
        <v>44812</v>
      </c>
      <c r="Y345" s="197" t="str">
        <f t="shared" ca="1" si="7"/>
        <v>2026-37</v>
      </c>
    </row>
    <row r="346" spans="20:25" x14ac:dyDescent="0.25">
      <c r="T346" t="s">
        <v>162</v>
      </c>
      <c r="U346">
        <v>117</v>
      </c>
      <c r="V346" cm="1">
        <f t="array" aca="1" ref="V346" ca="1">INDIRECT(T346&amp;"!H"&amp;'Auswertung-Wochen'!U346)</f>
        <v>0</v>
      </c>
      <c r="W346" s="198" cm="1">
        <f t="array" aca="1" ref="W346" ca="1">V346-INDIRECT(T346&amp;"!K"&amp;'Auswertung-Wochen'!U346)</f>
        <v>0.32916666666666666</v>
      </c>
      <c r="X346" s="197" cm="1">
        <f t="array" aca="1" ref="X346" ca="1">INDIRECT("September!B"&amp;'Auswertung-Wochen'!U346)</f>
        <v>44813</v>
      </c>
      <c r="Y346" s="197" t="str">
        <f t="shared" ca="1" si="7"/>
        <v>2026-37</v>
      </c>
    </row>
    <row r="347" spans="20:25" x14ac:dyDescent="0.25">
      <c r="T347" t="s">
        <v>162</v>
      </c>
      <c r="U347">
        <v>128</v>
      </c>
      <c r="V347" cm="1">
        <f t="array" aca="1" ref="V347" ca="1">INDIRECT(T347&amp;"!H"&amp;'Auswertung-Wochen'!U347)</f>
        <v>0</v>
      </c>
      <c r="W347" s="198" cm="1">
        <f t="array" aca="1" ref="W347" ca="1">V347-INDIRECT(T347&amp;"!K"&amp;'Auswertung-Wochen'!U347)</f>
        <v>0.32916666666666666</v>
      </c>
      <c r="X347" s="197" cm="1">
        <f t="array" aca="1" ref="X347" ca="1">INDIRECT("September!B"&amp;'Auswertung-Wochen'!U347)</f>
        <v>44814</v>
      </c>
      <c r="Y347" s="197" t="str">
        <f t="shared" ca="1" si="7"/>
        <v>2026-37</v>
      </c>
    </row>
    <row r="348" spans="20:25" x14ac:dyDescent="0.25">
      <c r="T348" t="s">
        <v>162</v>
      </c>
      <c r="U348">
        <v>139</v>
      </c>
      <c r="V348" cm="1">
        <f t="array" aca="1" ref="V348" ca="1">INDIRECT(T348&amp;"!H"&amp;'Auswertung-Wochen'!U348)</f>
        <v>0</v>
      </c>
      <c r="W348" s="198" cm="1">
        <f t="array" aca="1" ref="W348" ca="1">V348-INDIRECT(T348&amp;"!K"&amp;'Auswertung-Wochen'!U348)</f>
        <v>0</v>
      </c>
      <c r="X348" s="197" cm="1">
        <f t="array" aca="1" ref="X348" ca="1">INDIRECT("September!B"&amp;'Auswertung-Wochen'!U348)</f>
        <v>44815</v>
      </c>
      <c r="Y348" s="197" t="str">
        <f t="shared" ca="1" si="7"/>
        <v>2026-37</v>
      </c>
    </row>
    <row r="349" spans="20:25" x14ac:dyDescent="0.25">
      <c r="T349" t="s">
        <v>162</v>
      </c>
      <c r="U349">
        <v>150</v>
      </c>
      <c r="V349" cm="1">
        <f t="array" aca="1" ref="V349" ca="1">INDIRECT(T349&amp;"!H"&amp;'Auswertung-Wochen'!U349)</f>
        <v>0</v>
      </c>
      <c r="W349" s="198" cm="1">
        <f t="array" aca="1" ref="W349" ca="1">V349-INDIRECT(T349&amp;"!K"&amp;'Auswertung-Wochen'!U349)</f>
        <v>0</v>
      </c>
      <c r="X349" s="197" cm="1">
        <f t="array" aca="1" ref="X349" ca="1">INDIRECT("September!B"&amp;'Auswertung-Wochen'!U349)</f>
        <v>44816</v>
      </c>
      <c r="Y349" s="197" t="str">
        <f t="shared" ca="1" si="7"/>
        <v>2026-37</v>
      </c>
    </row>
    <row r="350" spans="20:25" x14ac:dyDescent="0.25">
      <c r="T350" t="s">
        <v>162</v>
      </c>
      <c r="U350">
        <v>161</v>
      </c>
      <c r="V350" cm="1">
        <f t="array" aca="1" ref="V350" ca="1">INDIRECT(T350&amp;"!H"&amp;'Auswertung-Wochen'!U350)</f>
        <v>0</v>
      </c>
      <c r="W350" s="198" cm="1">
        <f t="array" aca="1" ref="W350" ca="1">V350-INDIRECT(T350&amp;"!K"&amp;'Auswertung-Wochen'!U350)</f>
        <v>0.329166666666667</v>
      </c>
      <c r="X350" s="197" cm="1">
        <f t="array" aca="1" ref="X350" ca="1">INDIRECT("September!B"&amp;'Auswertung-Wochen'!U350)</f>
        <v>44817</v>
      </c>
      <c r="Y350" s="197" t="str">
        <f t="shared" ca="1" si="7"/>
        <v>2026-38</v>
      </c>
    </row>
    <row r="351" spans="20:25" x14ac:dyDescent="0.25">
      <c r="T351" t="s">
        <v>162</v>
      </c>
      <c r="U351">
        <v>172</v>
      </c>
      <c r="V351" cm="1">
        <f t="array" aca="1" ref="V351" ca="1">INDIRECT(T351&amp;"!H"&amp;'Auswertung-Wochen'!U351)</f>
        <v>0</v>
      </c>
      <c r="W351" s="198" cm="1">
        <f t="array" aca="1" ref="W351" ca="1">V351-INDIRECT(T351&amp;"!K"&amp;'Auswertung-Wochen'!U351)</f>
        <v>0.32916666666666666</v>
      </c>
      <c r="X351" s="197" cm="1">
        <f t="array" aca="1" ref="X351" ca="1">INDIRECT("September!B"&amp;'Auswertung-Wochen'!U351)</f>
        <v>44818</v>
      </c>
      <c r="Y351" s="197" t="str">
        <f t="shared" ca="1" si="7"/>
        <v>2026-38</v>
      </c>
    </row>
    <row r="352" spans="20:25" x14ac:dyDescent="0.25">
      <c r="T352" t="s">
        <v>162</v>
      </c>
      <c r="U352">
        <v>183</v>
      </c>
      <c r="V352" cm="1">
        <f t="array" aca="1" ref="V352" ca="1">INDIRECT(T352&amp;"!H"&amp;'Auswertung-Wochen'!U352)</f>
        <v>0</v>
      </c>
      <c r="W352" s="198" cm="1">
        <f t="array" aca="1" ref="W352" ca="1">V352-INDIRECT(T352&amp;"!K"&amp;'Auswertung-Wochen'!U352)</f>
        <v>0.32916666666666666</v>
      </c>
      <c r="X352" s="197" cm="1">
        <f t="array" aca="1" ref="X352" ca="1">INDIRECT("September!B"&amp;'Auswertung-Wochen'!U352)</f>
        <v>44819</v>
      </c>
      <c r="Y352" s="197" t="str">
        <f t="shared" ca="1" si="7"/>
        <v>2026-38</v>
      </c>
    </row>
    <row r="353" spans="20:25" x14ac:dyDescent="0.25">
      <c r="T353" t="s">
        <v>162</v>
      </c>
      <c r="U353">
        <v>194</v>
      </c>
      <c r="V353" cm="1">
        <f t="array" aca="1" ref="V353" ca="1">INDIRECT(T353&amp;"!H"&amp;'Auswertung-Wochen'!U353)</f>
        <v>0</v>
      </c>
      <c r="W353" s="198" cm="1">
        <f t="array" aca="1" ref="W353" ca="1">V353-INDIRECT(T353&amp;"!K"&amp;'Auswertung-Wochen'!U353)</f>
        <v>0.32916666666666666</v>
      </c>
      <c r="X353" s="197" cm="1">
        <f t="array" aca="1" ref="X353" ca="1">INDIRECT("September!B"&amp;'Auswertung-Wochen'!U353)</f>
        <v>44820</v>
      </c>
      <c r="Y353" s="197" t="str">
        <f t="shared" ca="1" si="7"/>
        <v>2026-38</v>
      </c>
    </row>
    <row r="354" spans="20:25" x14ac:dyDescent="0.25">
      <c r="T354" t="s">
        <v>162</v>
      </c>
      <c r="U354">
        <v>205</v>
      </c>
      <c r="V354" cm="1">
        <f t="array" aca="1" ref="V354" ca="1">INDIRECT(T354&amp;"!H"&amp;'Auswertung-Wochen'!U354)</f>
        <v>0</v>
      </c>
      <c r="W354" s="198" cm="1">
        <f t="array" aca="1" ref="W354" ca="1">V354-INDIRECT(T354&amp;"!K"&amp;'Auswertung-Wochen'!U354)</f>
        <v>0.32916666666666666</v>
      </c>
      <c r="X354" s="197" cm="1">
        <f t="array" aca="1" ref="X354" ca="1">INDIRECT("September!B"&amp;'Auswertung-Wochen'!U354)</f>
        <v>44821</v>
      </c>
      <c r="Y354" s="197" t="str">
        <f t="shared" ca="1" si="7"/>
        <v>2026-38</v>
      </c>
    </row>
    <row r="355" spans="20:25" x14ac:dyDescent="0.25">
      <c r="T355" t="s">
        <v>162</v>
      </c>
      <c r="U355">
        <v>216</v>
      </c>
      <c r="V355" cm="1">
        <f t="array" aca="1" ref="V355" ca="1">INDIRECT(T355&amp;"!H"&amp;'Auswertung-Wochen'!U355)</f>
        <v>0</v>
      </c>
      <c r="W355" s="198" cm="1">
        <f t="array" aca="1" ref="W355" ca="1">V355-INDIRECT(T355&amp;"!K"&amp;'Auswertung-Wochen'!U355)</f>
        <v>0</v>
      </c>
      <c r="X355" s="197" cm="1">
        <f t="array" aca="1" ref="X355" ca="1">INDIRECT("September!B"&amp;'Auswertung-Wochen'!U355)</f>
        <v>44822</v>
      </c>
      <c r="Y355" s="197" t="str">
        <f t="shared" ca="1" si="7"/>
        <v>2026-38</v>
      </c>
    </row>
    <row r="356" spans="20:25" x14ac:dyDescent="0.25">
      <c r="T356" t="s">
        <v>162</v>
      </c>
      <c r="U356">
        <v>227</v>
      </c>
      <c r="V356" cm="1">
        <f t="array" aca="1" ref="V356" ca="1">INDIRECT(T356&amp;"!H"&amp;'Auswertung-Wochen'!U356)</f>
        <v>0</v>
      </c>
      <c r="W356" s="198" cm="1">
        <f t="array" aca="1" ref="W356" ca="1">V356-INDIRECT(T356&amp;"!K"&amp;'Auswertung-Wochen'!U356)</f>
        <v>0</v>
      </c>
      <c r="X356" s="197" cm="1">
        <f t="array" aca="1" ref="X356" ca="1">INDIRECT("September!B"&amp;'Auswertung-Wochen'!U356)</f>
        <v>44823</v>
      </c>
      <c r="Y356" s="197" t="str">
        <f t="shared" ca="1" si="7"/>
        <v>2026-38</v>
      </c>
    </row>
    <row r="357" spans="20:25" x14ac:dyDescent="0.25">
      <c r="T357" t="s">
        <v>162</v>
      </c>
      <c r="U357">
        <v>238</v>
      </c>
      <c r="V357" cm="1">
        <f t="array" aca="1" ref="V357" ca="1">INDIRECT(T357&amp;"!H"&amp;'Auswertung-Wochen'!U357)</f>
        <v>0</v>
      </c>
      <c r="W357" s="198" cm="1">
        <f t="array" aca="1" ref="W357" ca="1">V357-INDIRECT(T357&amp;"!K"&amp;'Auswertung-Wochen'!U357)</f>
        <v>0.329166666666667</v>
      </c>
      <c r="X357" s="197" cm="1">
        <f t="array" aca="1" ref="X357" ca="1">INDIRECT("September!B"&amp;'Auswertung-Wochen'!U357)</f>
        <v>44824</v>
      </c>
      <c r="Y357" s="197" t="str">
        <f t="shared" ref="Y357:Y366" ca="1" si="8">YEAR(X357)&amp;"-"&amp;TEXT(_xlfn.ISOWEEKNUM(X357),"00")</f>
        <v>2026-39</v>
      </c>
    </row>
    <row r="358" spans="20:25" x14ac:dyDescent="0.25">
      <c r="T358" t="s">
        <v>162</v>
      </c>
      <c r="U358">
        <v>249</v>
      </c>
      <c r="V358" cm="1">
        <f t="array" aca="1" ref="V358" ca="1">INDIRECT(T358&amp;"!H"&amp;'Auswertung-Wochen'!U358)</f>
        <v>0</v>
      </c>
      <c r="W358" s="198" cm="1">
        <f t="array" aca="1" ref="W358" ca="1">V358-INDIRECT(T358&amp;"!K"&amp;'Auswertung-Wochen'!U358)</f>
        <v>0.32916666666666666</v>
      </c>
      <c r="X358" s="197" cm="1">
        <f t="array" aca="1" ref="X358" ca="1">INDIRECT("September!B"&amp;'Auswertung-Wochen'!U358)</f>
        <v>44825</v>
      </c>
      <c r="Y358" s="197" t="str">
        <f t="shared" ca="1" si="8"/>
        <v>2026-39</v>
      </c>
    </row>
    <row r="359" spans="20:25" x14ac:dyDescent="0.25">
      <c r="T359" t="s">
        <v>162</v>
      </c>
      <c r="U359">
        <v>260</v>
      </c>
      <c r="V359" cm="1">
        <f t="array" aca="1" ref="V359" ca="1">INDIRECT(T359&amp;"!H"&amp;'Auswertung-Wochen'!U359)</f>
        <v>0</v>
      </c>
      <c r="W359" s="198" cm="1">
        <f t="array" aca="1" ref="W359" ca="1">V359-INDIRECT(T359&amp;"!K"&amp;'Auswertung-Wochen'!U359)</f>
        <v>0.32916666666666666</v>
      </c>
      <c r="X359" s="197" cm="1">
        <f t="array" aca="1" ref="X359" ca="1">INDIRECT("September!B"&amp;'Auswertung-Wochen'!U359)</f>
        <v>44826</v>
      </c>
      <c r="Y359" s="197" t="str">
        <f t="shared" ca="1" si="8"/>
        <v>2026-39</v>
      </c>
    </row>
    <row r="360" spans="20:25" x14ac:dyDescent="0.25">
      <c r="T360" t="s">
        <v>162</v>
      </c>
      <c r="U360">
        <v>271</v>
      </c>
      <c r="V360" cm="1">
        <f t="array" aca="1" ref="V360" ca="1">INDIRECT(T360&amp;"!H"&amp;'Auswertung-Wochen'!U360)</f>
        <v>0</v>
      </c>
      <c r="W360" s="198" cm="1">
        <f t="array" aca="1" ref="W360" ca="1">V360-INDIRECT(T360&amp;"!K"&amp;'Auswertung-Wochen'!U360)</f>
        <v>0.32916666666666666</v>
      </c>
      <c r="X360" s="197" cm="1">
        <f t="array" aca="1" ref="X360" ca="1">INDIRECT("September!B"&amp;'Auswertung-Wochen'!U360)</f>
        <v>44827</v>
      </c>
      <c r="Y360" s="197" t="str">
        <f t="shared" ca="1" si="8"/>
        <v>2026-39</v>
      </c>
    </row>
    <row r="361" spans="20:25" x14ac:dyDescent="0.25">
      <c r="T361" t="s">
        <v>162</v>
      </c>
      <c r="U361">
        <v>282</v>
      </c>
      <c r="V361" cm="1">
        <f t="array" aca="1" ref="V361" ca="1">INDIRECT(T361&amp;"!H"&amp;'Auswertung-Wochen'!U361)</f>
        <v>0</v>
      </c>
      <c r="W361" s="198" cm="1">
        <f t="array" aca="1" ref="W361" ca="1">V361-INDIRECT(T361&amp;"!K"&amp;'Auswertung-Wochen'!U361)</f>
        <v>0.32916666666666666</v>
      </c>
      <c r="X361" s="197" cm="1">
        <f t="array" aca="1" ref="X361" ca="1">INDIRECT("September!B"&amp;'Auswertung-Wochen'!U361)</f>
        <v>44828</v>
      </c>
      <c r="Y361" s="197" t="str">
        <f t="shared" ca="1" si="8"/>
        <v>2026-39</v>
      </c>
    </row>
    <row r="362" spans="20:25" x14ac:dyDescent="0.25">
      <c r="T362" t="s">
        <v>162</v>
      </c>
      <c r="U362">
        <v>293</v>
      </c>
      <c r="V362" cm="1">
        <f t="array" aca="1" ref="V362" ca="1">INDIRECT(T362&amp;"!H"&amp;'Auswertung-Wochen'!U362)</f>
        <v>0</v>
      </c>
      <c r="W362" s="198" cm="1">
        <f t="array" aca="1" ref="W362" ca="1">V362-INDIRECT(T362&amp;"!K"&amp;'Auswertung-Wochen'!U362)</f>
        <v>0</v>
      </c>
      <c r="X362" s="197" cm="1">
        <f t="array" aca="1" ref="X362" ca="1">INDIRECT("September!B"&amp;'Auswertung-Wochen'!U362)</f>
        <v>44829</v>
      </c>
      <c r="Y362" s="197" t="str">
        <f t="shared" ca="1" si="8"/>
        <v>2026-39</v>
      </c>
    </row>
    <row r="363" spans="20:25" x14ac:dyDescent="0.25">
      <c r="T363" t="s">
        <v>162</v>
      </c>
      <c r="U363">
        <v>304</v>
      </c>
      <c r="V363" cm="1">
        <f t="array" aca="1" ref="V363" ca="1">INDIRECT(T363&amp;"!H"&amp;'Auswertung-Wochen'!U363)</f>
        <v>0</v>
      </c>
      <c r="W363" s="198" cm="1">
        <f t="array" aca="1" ref="W363" ca="1">V363-INDIRECT(T363&amp;"!K"&amp;'Auswertung-Wochen'!U363)</f>
        <v>0</v>
      </c>
      <c r="X363" s="197" cm="1">
        <f t="array" aca="1" ref="X363" ca="1">INDIRECT("September!B"&amp;'Auswertung-Wochen'!U363)</f>
        <v>44830</v>
      </c>
      <c r="Y363" s="197" t="str">
        <f t="shared" ca="1" si="8"/>
        <v>2026-39</v>
      </c>
    </row>
    <row r="364" spans="20:25" x14ac:dyDescent="0.25">
      <c r="T364" t="s">
        <v>162</v>
      </c>
      <c r="U364">
        <v>315</v>
      </c>
      <c r="V364" cm="1">
        <f t="array" aca="1" ref="V364" ca="1">INDIRECT(T364&amp;"!H"&amp;'Auswertung-Wochen'!U364)</f>
        <v>0</v>
      </c>
      <c r="W364" s="198" cm="1">
        <f t="array" aca="1" ref="W364" ca="1">V364-INDIRECT(T364&amp;"!K"&amp;'Auswertung-Wochen'!U364)</f>
        <v>0.329166666666667</v>
      </c>
      <c r="X364" s="197" cm="1">
        <f t="array" aca="1" ref="X364" ca="1">INDIRECT("September!B"&amp;'Auswertung-Wochen'!U364)</f>
        <v>44831</v>
      </c>
      <c r="Y364" s="197" t="str">
        <f t="shared" ca="1" si="8"/>
        <v>2026-40</v>
      </c>
    </row>
    <row r="365" spans="20:25" x14ac:dyDescent="0.25">
      <c r="T365" t="s">
        <v>162</v>
      </c>
      <c r="U365">
        <v>326</v>
      </c>
      <c r="V365" cm="1">
        <f t="array" aca="1" ref="V365" ca="1">INDIRECT(T365&amp;"!H"&amp;'Auswertung-Wochen'!U365)</f>
        <v>0</v>
      </c>
      <c r="W365" s="198" cm="1">
        <f t="array" aca="1" ref="W365" ca="1">V365-INDIRECT(T365&amp;"!K"&amp;'Auswertung-Wochen'!U365)</f>
        <v>0.32916666666666666</v>
      </c>
      <c r="X365" s="197" cm="1">
        <f t="array" aca="1" ref="X365" ca="1">INDIRECT("September!B"&amp;'Auswertung-Wochen'!U365)</f>
        <v>44832</v>
      </c>
      <c r="Y365" s="197" t="str">
        <f t="shared" ca="1" si="8"/>
        <v>2026-40</v>
      </c>
    </row>
    <row r="366" spans="20:25" x14ac:dyDescent="0.25">
      <c r="T366" t="s">
        <v>162</v>
      </c>
      <c r="U366">
        <v>337</v>
      </c>
      <c r="V366" cm="1">
        <f t="array" aca="1" ref="V366" ca="1">INDIRECT(T366&amp;"!H"&amp;'Auswertung-Wochen'!U366)</f>
        <v>0</v>
      </c>
      <c r="W366" s="198" cm="1">
        <f t="array" aca="1" ref="W366" ca="1">V366-INDIRECT(T366&amp;"!K"&amp;'Auswertung-Wochen'!U366)</f>
        <v>0.32916666666666666</v>
      </c>
      <c r="X366" s="197" cm="1">
        <f t="array" aca="1" ref="X366" ca="1">INDIRECT("September!B"&amp;'Auswertung-Wochen'!U366)</f>
        <v>44833</v>
      </c>
      <c r="Y366" s="197" t="str">
        <f t="shared" ca="1" si="8"/>
        <v>2026-40</v>
      </c>
    </row>
  </sheetData>
  <pageMargins left="0.7" right="0.7" top="0.78740157499999996" bottom="0.78740157499999996"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07F9-F68D-4A3A-81F4-868E50A7DFEF}">
  <sheetPr codeName="Tabelle14"/>
  <dimension ref="A1:AY11"/>
  <sheetViews>
    <sheetView topLeftCell="AL1" zoomScaleNormal="100" workbookViewId="0">
      <selection activeCell="A2" sqref="A2"/>
    </sheetView>
  </sheetViews>
  <sheetFormatPr baseColWidth="10" defaultRowHeight="15" x14ac:dyDescent="0.25"/>
  <cols>
    <col min="1" max="1" width="26.7109375" customWidth="1"/>
    <col min="2" max="2" width="10.7109375" customWidth="1"/>
    <col min="3" max="3" width="8.7109375" customWidth="1"/>
    <col min="4" max="4" width="1.7109375" customWidth="1"/>
    <col min="5" max="5" width="26.7109375" customWidth="1"/>
    <col min="6" max="6" width="10.7109375" customWidth="1"/>
    <col min="7" max="7" width="8.7109375" customWidth="1"/>
    <col min="8" max="8" width="1.7109375" customWidth="1"/>
    <col min="9" max="9" width="26.7109375" customWidth="1"/>
    <col min="10" max="10" width="10.7109375" customWidth="1"/>
    <col min="11" max="11" width="8.7109375" customWidth="1"/>
    <col min="12" max="12" width="1.7109375" customWidth="1"/>
    <col min="13" max="13" width="26.7109375" customWidth="1"/>
    <col min="14" max="14" width="10.7109375" customWidth="1"/>
    <col min="15" max="15" width="8.7109375" customWidth="1"/>
    <col min="16" max="16" width="1.7109375" customWidth="1"/>
    <col min="17" max="17" width="26.7109375" customWidth="1"/>
    <col min="18" max="18" width="10.7109375" customWidth="1"/>
    <col min="19" max="19" width="8.7109375" customWidth="1"/>
    <col min="20" max="20" width="1.7109375" customWidth="1"/>
    <col min="21" max="21" width="26.7109375" customWidth="1"/>
    <col min="22" max="22" width="10.7109375" customWidth="1"/>
    <col min="23" max="23" width="8.7109375" customWidth="1"/>
    <col min="24" max="24" width="1.7109375" customWidth="1"/>
    <col min="25" max="25" width="26.7109375" customWidth="1"/>
    <col min="26" max="26" width="10.7109375" customWidth="1"/>
    <col min="27" max="27" width="8.7109375" customWidth="1"/>
    <col min="28" max="28" width="1.7109375" customWidth="1"/>
    <col min="29" max="29" width="26.7109375" customWidth="1"/>
    <col min="30" max="30" width="10.7109375" customWidth="1"/>
    <col min="31" max="31" width="8.7109375" customWidth="1"/>
    <col min="32" max="32" width="1.7109375" customWidth="1"/>
    <col min="33" max="33" width="26.7109375" customWidth="1"/>
    <col min="34" max="34" width="10.7109375" customWidth="1"/>
    <col min="35" max="35" width="8.7109375" customWidth="1"/>
    <col min="36" max="36" width="1.7109375" customWidth="1"/>
    <col min="37" max="37" width="26.7109375" customWidth="1"/>
    <col min="38" max="38" width="10.7109375" customWidth="1"/>
    <col min="39" max="39" width="8.7109375" customWidth="1"/>
    <col min="40" max="40" width="1.7109375" customWidth="1"/>
    <col min="41" max="41" width="26.7109375" customWidth="1"/>
    <col min="42" max="42" width="10.7109375" customWidth="1"/>
    <col min="43" max="43" width="8.7109375" customWidth="1"/>
    <col min="44" max="44" width="1.7109375" customWidth="1"/>
    <col min="45" max="45" width="26.7109375" customWidth="1"/>
    <col min="46" max="46" width="10.7109375" customWidth="1"/>
    <col min="47" max="47" width="8.7109375" customWidth="1"/>
    <col min="48" max="48" width="1.7109375" customWidth="1"/>
    <col min="49" max="49" width="26.7109375" customWidth="1"/>
    <col min="50" max="50" width="10.7109375" customWidth="1"/>
    <col min="51" max="51" width="8.7109375" customWidth="1"/>
  </cols>
  <sheetData>
    <row r="1" spans="1:51" x14ac:dyDescent="0.25">
      <c r="A1" s="193" t="s">
        <v>166</v>
      </c>
    </row>
    <row r="3" spans="1:51" ht="15.75" x14ac:dyDescent="0.25">
      <c r="A3" s="334" t="s">
        <v>151</v>
      </c>
      <c r="B3" s="334"/>
      <c r="C3" s="334"/>
      <c r="D3" s="189"/>
      <c r="E3" s="334" t="s">
        <v>152</v>
      </c>
      <c r="F3" s="334"/>
      <c r="G3" s="334"/>
      <c r="H3" s="189"/>
      <c r="I3" s="334" t="s">
        <v>153</v>
      </c>
      <c r="J3" s="334"/>
      <c r="K3" s="334"/>
      <c r="L3" s="189"/>
      <c r="M3" s="334" t="s">
        <v>154</v>
      </c>
      <c r="N3" s="334"/>
      <c r="O3" s="334"/>
      <c r="P3" s="189"/>
      <c r="Q3" s="334" t="s">
        <v>155</v>
      </c>
      <c r="R3" s="334"/>
      <c r="S3" s="334"/>
      <c r="T3" s="189"/>
      <c r="U3" s="334" t="s">
        <v>156</v>
      </c>
      <c r="V3" s="334"/>
      <c r="W3" s="334"/>
      <c r="X3" s="189"/>
      <c r="Y3" s="334" t="s">
        <v>157</v>
      </c>
      <c r="Z3" s="334"/>
      <c r="AA3" s="334"/>
      <c r="AB3" s="189"/>
      <c r="AC3" s="334" t="s">
        <v>158</v>
      </c>
      <c r="AD3" s="334"/>
      <c r="AE3" s="334"/>
      <c r="AF3" s="189"/>
      <c r="AG3" s="334" t="s">
        <v>159</v>
      </c>
      <c r="AH3" s="334"/>
      <c r="AI3" s="334"/>
      <c r="AJ3" s="189"/>
      <c r="AK3" s="334" t="s">
        <v>160</v>
      </c>
      <c r="AL3" s="334"/>
      <c r="AM3" s="334"/>
      <c r="AN3" s="189"/>
      <c r="AO3" s="334" t="s">
        <v>161</v>
      </c>
      <c r="AP3" s="334"/>
      <c r="AQ3" s="334"/>
      <c r="AR3" s="189"/>
      <c r="AS3" s="334" t="s">
        <v>162</v>
      </c>
      <c r="AT3" s="334"/>
      <c r="AU3" s="334"/>
      <c r="AV3" s="189"/>
      <c r="AW3" s="334" t="s">
        <v>164</v>
      </c>
      <c r="AX3" s="334"/>
      <c r="AY3" s="334"/>
    </row>
    <row r="4" spans="1:51" x14ac:dyDescent="0.25">
      <c r="A4" s="188"/>
      <c r="B4" s="188"/>
      <c r="E4" s="188"/>
      <c r="F4" s="188"/>
      <c r="I4" s="188"/>
      <c r="J4" s="188"/>
      <c r="M4" s="188"/>
      <c r="N4" s="188"/>
      <c r="Q4" s="188"/>
      <c r="R4" s="188"/>
      <c r="U4" s="188"/>
      <c r="V4" s="188"/>
      <c r="Y4" s="188"/>
      <c r="Z4" s="188"/>
      <c r="AC4" s="188"/>
      <c r="AD4" s="188"/>
      <c r="AG4" s="188"/>
      <c r="AH4" s="188"/>
      <c r="AK4" s="188"/>
      <c r="AL4" s="188"/>
      <c r="AO4" s="188"/>
      <c r="AP4" s="188"/>
      <c r="AS4" s="188"/>
      <c r="AT4" s="188"/>
    </row>
    <row r="5" spans="1:51" x14ac:dyDescent="0.25">
      <c r="A5" s="185" t="s">
        <v>66</v>
      </c>
      <c r="B5" s="191" t="s">
        <v>163</v>
      </c>
      <c r="C5" s="191" t="s">
        <v>165</v>
      </c>
      <c r="E5" s="185" t="s">
        <v>66</v>
      </c>
      <c r="F5" s="191" t="s">
        <v>163</v>
      </c>
      <c r="G5" s="191" t="s">
        <v>165</v>
      </c>
      <c r="H5" s="192"/>
      <c r="I5" s="185" t="s">
        <v>66</v>
      </c>
      <c r="J5" s="191" t="s">
        <v>163</v>
      </c>
      <c r="K5" s="191" t="s">
        <v>165</v>
      </c>
      <c r="L5" s="191"/>
      <c r="M5" s="185" t="s">
        <v>66</v>
      </c>
      <c r="N5" s="191" t="s">
        <v>163</v>
      </c>
      <c r="O5" s="191" t="s">
        <v>165</v>
      </c>
      <c r="P5" s="191"/>
      <c r="Q5" s="185" t="s">
        <v>66</v>
      </c>
      <c r="R5" s="191" t="s">
        <v>163</v>
      </c>
      <c r="S5" s="191" t="s">
        <v>165</v>
      </c>
      <c r="T5" s="191"/>
      <c r="U5" s="185" t="s">
        <v>66</v>
      </c>
      <c r="V5" s="191" t="s">
        <v>163</v>
      </c>
      <c r="W5" s="191" t="s">
        <v>165</v>
      </c>
      <c r="X5" s="191"/>
      <c r="Y5" s="185" t="s">
        <v>66</v>
      </c>
      <c r="Z5" s="191" t="s">
        <v>163</v>
      </c>
      <c r="AA5" s="191" t="s">
        <v>165</v>
      </c>
      <c r="AB5" s="191"/>
      <c r="AC5" s="185" t="s">
        <v>66</v>
      </c>
      <c r="AD5" s="191" t="s">
        <v>163</v>
      </c>
      <c r="AE5" s="191" t="s">
        <v>165</v>
      </c>
      <c r="AF5" s="191"/>
      <c r="AG5" s="185" t="s">
        <v>66</v>
      </c>
      <c r="AH5" s="191" t="s">
        <v>163</v>
      </c>
      <c r="AI5" s="191" t="s">
        <v>165</v>
      </c>
      <c r="AJ5" s="191"/>
      <c r="AK5" s="185" t="s">
        <v>66</v>
      </c>
      <c r="AL5" s="191" t="s">
        <v>163</v>
      </c>
      <c r="AM5" s="191" t="s">
        <v>165</v>
      </c>
      <c r="AN5" s="191"/>
      <c r="AO5" s="185" t="s">
        <v>66</v>
      </c>
      <c r="AP5" s="191" t="s">
        <v>163</v>
      </c>
      <c r="AQ5" s="191" t="s">
        <v>165</v>
      </c>
      <c r="AR5" s="191"/>
      <c r="AS5" s="185" t="s">
        <v>66</v>
      </c>
      <c r="AT5" s="191" t="s">
        <v>163</v>
      </c>
      <c r="AU5" s="191" t="s">
        <v>165</v>
      </c>
      <c r="AV5" s="191"/>
      <c r="AW5" s="185" t="s">
        <v>66</v>
      </c>
      <c r="AX5" t="s">
        <v>163</v>
      </c>
      <c r="AY5" s="191" t="s">
        <v>165</v>
      </c>
    </row>
    <row r="6" spans="1:51" x14ac:dyDescent="0.25">
      <c r="A6" s="186"/>
      <c r="B6" s="187">
        <v>0</v>
      </c>
      <c r="C6" s="190"/>
      <c r="D6" s="190"/>
      <c r="E6" s="186"/>
      <c r="F6" s="187">
        <v>0</v>
      </c>
      <c r="G6" s="190"/>
      <c r="H6" s="190"/>
      <c r="I6" s="186"/>
      <c r="J6" s="187">
        <v>0</v>
      </c>
      <c r="K6" s="190"/>
      <c r="L6" s="190"/>
      <c r="M6" s="186"/>
      <c r="N6" s="187">
        <v>0</v>
      </c>
      <c r="O6" s="190"/>
      <c r="P6" s="190"/>
      <c r="Q6" s="186"/>
      <c r="R6" s="187">
        <v>0</v>
      </c>
      <c r="S6" s="190"/>
      <c r="T6" s="190"/>
      <c r="U6" s="186"/>
      <c r="V6" s="187">
        <v>0</v>
      </c>
      <c r="W6" s="190"/>
      <c r="X6" s="190"/>
      <c r="Y6" s="186"/>
      <c r="Z6" s="187">
        <v>0</v>
      </c>
      <c r="AA6" s="190"/>
      <c r="AB6" s="190"/>
      <c r="AC6" s="186"/>
      <c r="AD6" s="187">
        <v>0</v>
      </c>
      <c r="AE6" s="190"/>
      <c r="AF6" s="190"/>
      <c r="AG6" s="186"/>
      <c r="AH6" s="187">
        <v>0</v>
      </c>
      <c r="AI6" s="190"/>
      <c r="AJ6" s="190"/>
      <c r="AK6" s="186"/>
      <c r="AL6" s="187">
        <v>0</v>
      </c>
      <c r="AM6" s="190"/>
      <c r="AN6" s="190"/>
      <c r="AO6" s="186"/>
      <c r="AP6" s="187">
        <v>0</v>
      </c>
      <c r="AQ6" s="190"/>
      <c r="AR6" s="190"/>
      <c r="AS6" s="186"/>
      <c r="AT6" s="187">
        <v>0</v>
      </c>
      <c r="AU6" s="190"/>
      <c r="AV6" s="190"/>
      <c r="AW6" s="186"/>
      <c r="AX6" s="187">
        <v>0</v>
      </c>
      <c r="AY6" s="190"/>
    </row>
    <row r="7" spans="1:51" x14ac:dyDescent="0.25">
      <c r="A7" s="186" t="s">
        <v>150</v>
      </c>
      <c r="B7" s="187">
        <v>0</v>
      </c>
      <c r="C7" s="190"/>
      <c r="D7" s="190"/>
      <c r="E7" s="186" t="s">
        <v>150</v>
      </c>
      <c r="F7" s="187">
        <v>0</v>
      </c>
      <c r="G7" s="190"/>
      <c r="H7" s="190"/>
      <c r="I7" s="186" t="s">
        <v>150</v>
      </c>
      <c r="J7" s="187">
        <v>0</v>
      </c>
      <c r="K7" s="190"/>
      <c r="L7" s="190"/>
      <c r="M7" s="186" t="s">
        <v>150</v>
      </c>
      <c r="N7" s="187">
        <v>0</v>
      </c>
      <c r="O7" s="190"/>
      <c r="P7" s="190"/>
      <c r="Q7" s="186" t="s">
        <v>150</v>
      </c>
      <c r="R7" s="187">
        <v>0</v>
      </c>
      <c r="S7" s="190"/>
      <c r="T7" s="190"/>
      <c r="U7" s="186" t="s">
        <v>150</v>
      </c>
      <c r="V7" s="187">
        <v>0</v>
      </c>
      <c r="W7" s="190"/>
      <c r="X7" s="190"/>
      <c r="Y7" s="186" t="s">
        <v>150</v>
      </c>
      <c r="Z7" s="187">
        <v>0</v>
      </c>
      <c r="AA7" s="190"/>
      <c r="AB7" s="190"/>
      <c r="AC7" s="186" t="s">
        <v>150</v>
      </c>
      <c r="AD7" s="187">
        <v>0</v>
      </c>
      <c r="AE7" s="190"/>
      <c r="AF7" s="190"/>
      <c r="AG7" s="186" t="s">
        <v>150</v>
      </c>
      <c r="AH7" s="187">
        <v>0</v>
      </c>
      <c r="AI7" s="190"/>
      <c r="AJ7" s="190"/>
      <c r="AK7" s="186" t="s">
        <v>150</v>
      </c>
      <c r="AL7" s="187">
        <v>0</v>
      </c>
      <c r="AM7" s="190"/>
      <c r="AN7" s="190"/>
      <c r="AO7" s="186" t="s">
        <v>150</v>
      </c>
      <c r="AP7" s="187">
        <v>0</v>
      </c>
      <c r="AQ7" s="190"/>
      <c r="AR7" s="190"/>
      <c r="AS7" s="186" t="s">
        <v>150</v>
      </c>
      <c r="AT7" s="187">
        <v>0</v>
      </c>
      <c r="AU7" s="190"/>
      <c r="AV7" s="190"/>
      <c r="AW7" s="186" t="s">
        <v>150</v>
      </c>
      <c r="AX7" s="187">
        <v>0</v>
      </c>
      <c r="AY7" s="190"/>
    </row>
    <row r="8" spans="1:51" x14ac:dyDescent="0.25">
      <c r="D8" s="190"/>
      <c r="H8" s="190"/>
      <c r="L8" s="190"/>
      <c r="P8" s="190"/>
      <c r="T8" s="190"/>
      <c r="X8" s="190"/>
      <c r="AB8" s="190"/>
      <c r="AF8" s="190"/>
      <c r="AJ8" s="190"/>
      <c r="AN8" s="190"/>
      <c r="AR8" s="190"/>
      <c r="AV8" s="190"/>
    </row>
    <row r="9" spans="1:51" x14ac:dyDescent="0.25">
      <c r="H9" s="190"/>
      <c r="L9" s="190"/>
      <c r="P9" s="190"/>
      <c r="T9" s="190"/>
      <c r="X9" s="190"/>
      <c r="AB9" s="190"/>
      <c r="AF9" s="190"/>
      <c r="AJ9" s="190"/>
      <c r="AN9" s="190"/>
      <c r="AR9" s="190"/>
      <c r="AV9" s="190"/>
    </row>
    <row r="10" spans="1:51" x14ac:dyDescent="0.25">
      <c r="H10" s="190"/>
      <c r="L10" s="190"/>
      <c r="P10" s="190"/>
      <c r="T10" s="190"/>
      <c r="X10" s="190"/>
      <c r="AB10" s="190"/>
      <c r="AF10" s="190"/>
      <c r="AJ10" s="190"/>
      <c r="AN10" s="190"/>
      <c r="AR10" s="190"/>
      <c r="AV10" s="190"/>
    </row>
    <row r="11" spans="1:51" x14ac:dyDescent="0.25">
      <c r="H11" s="190"/>
      <c r="L11" s="190"/>
      <c r="P11" s="190"/>
      <c r="T11" s="190"/>
      <c r="X11" s="190"/>
      <c r="AB11" s="190"/>
      <c r="AF11" s="190"/>
      <c r="AJ11" s="190"/>
      <c r="AN11" s="190"/>
      <c r="AR11" s="190"/>
      <c r="AV11" s="190"/>
    </row>
  </sheetData>
  <mergeCells count="13">
    <mergeCell ref="AO3:AQ3"/>
    <mergeCell ref="AS3:AU3"/>
    <mergeCell ref="AW3:AY3"/>
    <mergeCell ref="U3:W3"/>
    <mergeCell ref="Y3:AA3"/>
    <mergeCell ref="AC3:AE3"/>
    <mergeCell ref="AG3:AI3"/>
    <mergeCell ref="AK3:AM3"/>
    <mergeCell ref="A3:C3"/>
    <mergeCell ref="E3:G3"/>
    <mergeCell ref="I3:K3"/>
    <mergeCell ref="M3:O3"/>
    <mergeCell ref="Q3:S3"/>
  </mergeCells>
  <phoneticPr fontId="50" type="noConversion"/>
  <printOptions horizontalCentered="1"/>
  <pageMargins left="0.19685039370078741" right="0.19685039370078741" top="1.8897637795275593" bottom="0.39370078740157483" header="0.31496062992125984" footer="0.31496062992125984"/>
  <pageSetup paperSize="9" orientation="landscape" horizontalDpi="0" verticalDpi="0" r:id="rId14"/>
  <headerFooter>
    <oddHeader>&amp;L&amp;"-,Fett"&amp;12Arbeitszeiterfassung&amp;C&amp;"-,Fett"&amp;16Auswertungen&amp;R&amp;G</oddHeader>
  </headerFooter>
  <legacyDrawingHF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dimension ref="A1:AA382"/>
  <sheetViews>
    <sheetView showGridLines="0" tabSelected="1" zoomScaleNormal="100" zoomScaleSheetLayoutView="100" workbookViewId="0">
      <pane ySplit="7" topLeftCell="A98" activePane="bottomLeft" state="frozen"/>
      <selection activeCell="C3" sqref="C3:D3"/>
      <selection pane="bottomLeft" activeCell="F5" sqref="F5"/>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9" customWidth="1"/>
    <col min="15" max="15" width="8.140625" style="9" customWidth="1"/>
    <col min="16" max="16" width="7.28515625" style="9" hidden="1" customWidth="1"/>
    <col min="17" max="17" width="6" style="9" hidden="1" customWidth="1"/>
    <col min="18" max="18" width="5.42578125" style="9" hidden="1" customWidth="1"/>
    <col min="19" max="19" width="3.28515625" style="9" hidden="1" customWidth="1"/>
    <col min="20" max="20" width="3" style="9" hidden="1" customWidth="1"/>
    <col min="21" max="21" width="3.28515625" style="121" hidden="1" customWidth="1"/>
    <col min="22" max="22" width="7" style="1" hidden="1" customWidth="1"/>
    <col min="23" max="23" width="18.28515625" style="1" hidden="1" customWidth="1"/>
    <col min="24" max="25" width="11.42578125" style="1" hidden="1" customWidth="1"/>
    <col min="26" max="26" width="30.140625" style="1" hidden="1" customWidth="1"/>
    <col min="27" max="27" width="11.42578125" style="1" hidden="1" customWidth="1"/>
    <col min="28" max="16384" width="11.42578125" style="1"/>
  </cols>
  <sheetData>
    <row r="1" spans="1:27" ht="15" x14ac:dyDescent="0.25"/>
    <row r="2" spans="1:27" ht="23.25" customHeight="1" x14ac:dyDescent="0.25">
      <c r="A2" s="10">
        <v>10</v>
      </c>
      <c r="B2" s="296" t="str">
        <f>CONCATENATE("Arbeitszeiterfassung ",TEXT(B18,"MMMM JJJJ"))</f>
        <v>Arbeitszeiterfassung Oktober 2025</v>
      </c>
      <c r="C2" s="296"/>
      <c r="D2" s="296"/>
      <c r="E2" s="296"/>
      <c r="F2" s="296"/>
      <c r="G2" s="296"/>
      <c r="H2" s="296"/>
      <c r="I2" s="296"/>
      <c r="J2" s="166"/>
      <c r="K2" s="30"/>
      <c r="L2" s="30"/>
      <c r="M2" s="30"/>
      <c r="N2" s="30"/>
      <c r="O2" s="30"/>
      <c r="P2" s="30"/>
      <c r="Q2" s="30"/>
      <c r="R2" s="30"/>
      <c r="S2" s="30"/>
      <c r="T2" s="30"/>
      <c r="U2" s="122"/>
    </row>
    <row r="3" spans="1:27" ht="17.25" customHeight="1" x14ac:dyDescent="0.25">
      <c r="A3" s="10"/>
      <c r="B3" s="297" t="str">
        <f>DATEN!C3</f>
        <v>Petra Mustermann</v>
      </c>
      <c r="C3" s="297"/>
      <c r="D3" s="297"/>
      <c r="E3" s="297"/>
      <c r="F3" s="297"/>
      <c r="G3" s="297"/>
      <c r="H3" s="297"/>
      <c r="I3" s="297"/>
      <c r="J3" s="115"/>
      <c r="K3" s="31"/>
      <c r="L3" s="31"/>
      <c r="M3" s="282" t="s">
        <v>47</v>
      </c>
      <c r="N3" s="283"/>
      <c r="O3" s="121"/>
      <c r="P3" s="121"/>
      <c r="Q3" s="31"/>
      <c r="R3" s="31"/>
      <c r="S3" s="31"/>
      <c r="T3" s="31"/>
      <c r="U3" s="115"/>
    </row>
    <row r="4" spans="1:27" ht="15.75" customHeight="1" thickBot="1" x14ac:dyDescent="0.3">
      <c r="B4" s="196" t="str">
        <f>IF(DATEN!S14="","!!! Dieser Monat wird nicht gewertet !!!","")</f>
        <v/>
      </c>
      <c r="D4" s="18"/>
      <c r="I4" s="7"/>
      <c r="J4" s="7"/>
      <c r="M4" s="280" t="s">
        <v>176</v>
      </c>
      <c r="N4" s="281"/>
      <c r="O4" s="121"/>
      <c r="P4" s="121"/>
    </row>
    <row r="5" spans="1:27" ht="15.75" customHeight="1" thickBot="1" x14ac:dyDescent="0.25">
      <c r="D5" s="18"/>
      <c r="E5" s="100" t="s">
        <v>87</v>
      </c>
      <c r="F5" s="99"/>
      <c r="G5" s="97" t="s">
        <v>122</v>
      </c>
      <c r="I5" s="7"/>
      <c r="J5" s="7"/>
      <c r="K5" s="20"/>
      <c r="L5" s="20"/>
      <c r="M5" s="200" t="s">
        <v>177</v>
      </c>
      <c r="N5" s="199"/>
      <c r="O5" s="201"/>
      <c r="P5" s="201"/>
    </row>
    <row r="6" spans="1:27" ht="29.25" customHeight="1" x14ac:dyDescent="0.25">
      <c r="B6" s="298" t="s">
        <v>13</v>
      </c>
      <c r="C6" s="299" t="s">
        <v>37</v>
      </c>
      <c r="D6" s="303" t="s">
        <v>93</v>
      </c>
      <c r="E6" s="305" t="s">
        <v>24</v>
      </c>
      <c r="F6" s="306"/>
      <c r="G6" s="307"/>
      <c r="H6" s="102"/>
      <c r="I6" s="301" t="s">
        <v>69</v>
      </c>
      <c r="J6" s="324" t="s">
        <v>168</v>
      </c>
      <c r="K6" s="288" t="s">
        <v>26</v>
      </c>
      <c r="L6" s="322" t="s">
        <v>27</v>
      </c>
      <c r="M6" s="315" t="s">
        <v>73</v>
      </c>
      <c r="N6" s="319" t="s">
        <v>175</v>
      </c>
      <c r="O6" s="319" t="s">
        <v>179</v>
      </c>
      <c r="P6" s="319"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25"/>
      <c r="K7" s="289"/>
      <c r="L7" s="323"/>
      <c r="M7" s="316"/>
      <c r="N7" s="316"/>
      <c r="O7" s="326"/>
      <c r="P7" s="326"/>
      <c r="Q7" s="318"/>
      <c r="R7" s="318"/>
      <c r="S7" s="318"/>
      <c r="T7" s="321"/>
      <c r="U7" s="321"/>
      <c r="Z7" s="202" t="s">
        <v>66</v>
      </c>
      <c r="AA7" s="202" t="s">
        <v>89</v>
      </c>
    </row>
    <row r="8" spans="1:27" ht="15" customHeight="1" x14ac:dyDescent="0.25">
      <c r="A8" s="285" t="str">
        <f>IF(ISNA(MATCH(B18,DATEN!$D$18:$D$42,0)),"",INDEX(DATEN!$C$18:$D$42,MATCH(B18,DATEN!$D$18:$D$42,0),1))</f>
        <v/>
      </c>
      <c r="B8" s="159">
        <f>DATE(DATEN!$G$3,$A$2,1)</f>
        <v>44469</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IF(ISNA(VLOOKUP(G8,ArbKapp,3,FALSE))=TRUE,"",IF(VLOOKUP(G8,ArbKapp,3,FALSE)="x","x",""))</f>
        <v/>
      </c>
      <c r="U8" s="124" t="str">
        <f t="shared" ref="U8:U17" si="1">IF(ISNA(MATCH(G8,Kapp12Ordi,0)),"","x")</f>
        <v/>
      </c>
      <c r="V8" s="90">
        <f>Q18-N18</f>
        <v>0</v>
      </c>
      <c r="W8" s="90" t="s">
        <v>67</v>
      </c>
      <c r="Z8" s="202" t="str">
        <f t="shared" ref="Z8" si="2">IF(AND(G8&gt;0,G8&lt;&gt;"Tagessumme:"),G8,"")</f>
        <v/>
      </c>
      <c r="AA8" s="203" t="str">
        <f t="shared" ref="AA8" si="3">IF(G8&lt;&gt;"Tagessumme:",H8,"")</f>
        <v/>
      </c>
    </row>
    <row r="9" spans="1:27" ht="14.25" x14ac:dyDescent="0.25">
      <c r="A9" s="285"/>
      <c r="B9" s="159">
        <f>DATE(DATEN!$G$3,$A$2,1)</f>
        <v>44469</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 t="shared" ref="R9:R17" si="4">IF(Q9&gt;0,IF(AND(E9=F8,S8&lt;&gt;"x"),Q9+R8-N8,Q9),0)</f>
        <v>0</v>
      </c>
      <c r="S9" s="96" t="str">
        <f>IF(G9=DATEN!$L$87,"x","")</f>
        <v/>
      </c>
      <c r="T9" s="96" t="str">
        <f t="shared" ref="T9:T17" si="5">IF(ISNA(VLOOKUP(G9,ArbKapp,3,FALSE))=TRUE,"",IF(VLOOKUP(G9,ArbKapp,3,FALSE)="x","x",""))</f>
        <v/>
      </c>
      <c r="U9" s="124" t="str">
        <f t="shared" si="1"/>
        <v/>
      </c>
      <c r="V9" s="90">
        <f>IF(ISNA(MATCH("x",U8:U17,0)),MaxZeit,MaxBildung)</f>
        <v>0.41666666666666702</v>
      </c>
      <c r="W9" s="90" t="s">
        <v>75</v>
      </c>
      <c r="Z9" s="202" t="str">
        <f t="shared" ref="Z9:Z72" si="6">IF(AND(G9&gt;0,G9&lt;&gt;"Tagessumme:"),G9,"")</f>
        <v/>
      </c>
      <c r="AA9" s="203" t="str">
        <f t="shared" ref="AA9:AA72" si="7">IF(G9&lt;&gt;"Tagessumme:",H9,"")</f>
        <v/>
      </c>
    </row>
    <row r="10" spans="1:27" ht="14.25" x14ac:dyDescent="0.25">
      <c r="A10" s="285"/>
      <c r="B10" s="159">
        <f>DATE(DATEN!$G$3,$A$2,1)</f>
        <v>44469</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si="4"/>
        <v>0</v>
      </c>
      <c r="S10" s="96" t="str">
        <f>IF(G10=DATEN!$L$87,"x","")</f>
        <v/>
      </c>
      <c r="T10" s="96" t="str">
        <f t="shared" si="5"/>
        <v/>
      </c>
      <c r="U10" s="124" t="str">
        <f t="shared" si="1"/>
        <v/>
      </c>
      <c r="V10" s="92">
        <f>SUMIF(T8:T17,"&lt;&gt;x",H8:H17)-N18</f>
        <v>0</v>
      </c>
      <c r="W10" s="91" t="s">
        <v>81</v>
      </c>
      <c r="Z10" s="202" t="str">
        <f t="shared" si="6"/>
        <v/>
      </c>
      <c r="AA10" s="203" t="str">
        <f t="shared" si="7"/>
        <v/>
      </c>
    </row>
    <row r="11" spans="1:27" ht="14.25" x14ac:dyDescent="0.25">
      <c r="A11" s="285"/>
      <c r="B11" s="159">
        <f>DATE(DATEN!$G$3,$A$2,1)</f>
        <v>44469</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4"/>
        <v>0</v>
      </c>
      <c r="S11" s="96" t="str">
        <f>IF(G11=DATEN!$L$87,"x","")</f>
        <v/>
      </c>
      <c r="T11" s="96" t="str">
        <f t="shared" si="5"/>
        <v/>
      </c>
      <c r="U11" s="124" t="str">
        <f t="shared" si="1"/>
        <v/>
      </c>
      <c r="V11" s="90">
        <f>IF(V10&gt;V9,V9,V10)</f>
        <v>0</v>
      </c>
      <c r="W11" s="90" t="s">
        <v>79</v>
      </c>
      <c r="Z11" s="202" t="str">
        <f t="shared" si="6"/>
        <v/>
      </c>
      <c r="AA11" s="203" t="str">
        <f t="shared" si="7"/>
        <v/>
      </c>
    </row>
    <row r="12" spans="1:27" ht="14.25" x14ac:dyDescent="0.25">
      <c r="A12" s="285"/>
      <c r="B12" s="159">
        <f>DATE(DATEN!$G$3,$A$2,1)</f>
        <v>44469</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4"/>
        <v>0</v>
      </c>
      <c r="S12" s="96" t="str">
        <f>IF(G12=DATEN!$L$87,"x","")</f>
        <v/>
      </c>
      <c r="T12" s="96" t="str">
        <f t="shared" si="5"/>
        <v/>
      </c>
      <c r="U12" s="124" t="str">
        <f t="shared" si="1"/>
        <v/>
      </c>
      <c r="V12" s="90">
        <f>V11+SUMIF(T8:T17,"x",H8:H17)</f>
        <v>0</v>
      </c>
      <c r="W12" s="91" t="s">
        <v>80</v>
      </c>
      <c r="Z12" s="202" t="str">
        <f t="shared" si="6"/>
        <v/>
      </c>
      <c r="AA12" s="203" t="str">
        <f t="shared" si="7"/>
        <v/>
      </c>
    </row>
    <row r="13" spans="1:27" ht="14.25" x14ac:dyDescent="0.25">
      <c r="A13" s="285"/>
      <c r="B13" s="159">
        <f>DATE(DATEN!$G$3,$A$2,1)</f>
        <v>44469</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4"/>
        <v>0</v>
      </c>
      <c r="S13" s="96" t="str">
        <f>IF(G13=DATEN!$L$87,"x","")</f>
        <v/>
      </c>
      <c r="T13" s="96" t="str">
        <f t="shared" si="5"/>
        <v/>
      </c>
      <c r="U13" s="124" t="str">
        <f t="shared" si="1"/>
        <v/>
      </c>
      <c r="V13" s="90"/>
      <c r="W13" s="91"/>
      <c r="Z13" s="202" t="str">
        <f t="shared" si="6"/>
        <v/>
      </c>
      <c r="AA13" s="203" t="str">
        <f t="shared" si="7"/>
        <v/>
      </c>
    </row>
    <row r="14" spans="1:27" ht="14.25" x14ac:dyDescent="0.25">
      <c r="A14" s="285"/>
      <c r="B14" s="159">
        <f>DATE(DATEN!$G$3,$A$2,1)</f>
        <v>44469</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4"/>
        <v>0</v>
      </c>
      <c r="S14" s="96" t="str">
        <f>IF(G14=DATEN!$L$87,"x","")</f>
        <v/>
      </c>
      <c r="T14" s="96" t="str">
        <f t="shared" si="5"/>
        <v/>
      </c>
      <c r="U14" s="124" t="str">
        <f t="shared" si="1"/>
        <v/>
      </c>
      <c r="V14" s="90"/>
      <c r="W14" s="91"/>
      <c r="Z14" s="202" t="str">
        <f t="shared" si="6"/>
        <v/>
      </c>
      <c r="AA14" s="203" t="str">
        <f t="shared" si="7"/>
        <v/>
      </c>
    </row>
    <row r="15" spans="1:27" ht="14.25" x14ac:dyDescent="0.25">
      <c r="A15" s="285"/>
      <c r="B15" s="159">
        <f>DATE(DATEN!$G$3,$A$2,1)</f>
        <v>44469</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4"/>
        <v>0</v>
      </c>
      <c r="S15" s="96" t="str">
        <f>IF(G15=DATEN!$L$87,"x","")</f>
        <v/>
      </c>
      <c r="T15" s="96" t="str">
        <f t="shared" si="5"/>
        <v/>
      </c>
      <c r="U15" s="124" t="str">
        <f t="shared" si="1"/>
        <v/>
      </c>
      <c r="Z15" s="202" t="str">
        <f t="shared" si="6"/>
        <v/>
      </c>
      <c r="AA15" s="203" t="str">
        <f t="shared" si="7"/>
        <v/>
      </c>
    </row>
    <row r="16" spans="1:27" ht="14.25" x14ac:dyDescent="0.25">
      <c r="A16" s="285"/>
      <c r="B16" s="159">
        <f>DATE(DATEN!$G$3,$A$2,1)</f>
        <v>44469</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4"/>
        <v>0</v>
      </c>
      <c r="S16" s="96" t="str">
        <f>IF(G16=DATEN!$L$87,"x","")</f>
        <v/>
      </c>
      <c r="T16" s="96" t="str">
        <f t="shared" si="5"/>
        <v/>
      </c>
      <c r="U16" s="124" t="str">
        <f t="shared" si="1"/>
        <v/>
      </c>
      <c r="Z16" s="202" t="str">
        <f t="shared" si="6"/>
        <v/>
      </c>
      <c r="AA16" s="203" t="str">
        <f t="shared" si="7"/>
        <v/>
      </c>
    </row>
    <row r="17" spans="1:27" ht="14.25" x14ac:dyDescent="0.25">
      <c r="A17" s="286"/>
      <c r="B17" s="159">
        <f>DATE(DATEN!$G$3,$A$2,1)</f>
        <v>44469</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4"/>
        <v>0</v>
      </c>
      <c r="S17" s="96" t="str">
        <f>IF(G17=DATEN!$L$87,"x","")</f>
        <v/>
      </c>
      <c r="T17" s="96" t="str">
        <f t="shared" si="5"/>
        <v/>
      </c>
      <c r="U17" s="124" t="str">
        <f t="shared" si="1"/>
        <v/>
      </c>
      <c r="Z17" s="202" t="str">
        <f t="shared" si="6"/>
        <v/>
      </c>
      <c r="AA17" s="203" t="str">
        <f t="shared" si="7"/>
        <v/>
      </c>
    </row>
    <row r="18" spans="1:27" ht="14.25" x14ac:dyDescent="0.25">
      <c r="A18" s="2">
        <f>IF(LEN(B18)&gt;0,IF(WEEKDAY(B18)=4,TRUNC((B18-DATE(YEAR(B18+3-MOD(B18-2,7)),1,MOD(B18-2,7)-9))/7),""))</f>
        <v>40</v>
      </c>
      <c r="B18" s="77">
        <f>DATE(DATEN!$G$3,$A$2,1)</f>
        <v>44469</v>
      </c>
      <c r="C18" s="78">
        <f>IF(WEEKDAY(B18)=1,7,WEEKDAY(B18)-1)</f>
        <v>3</v>
      </c>
      <c r="D18" s="79" t="str" cm="1">
        <f t="array" aca="1" ref="D18" ca="1">IF(LEN(B18)&gt;0,IF(OR(INDIRECT("DATEN!D"&amp;9+C18)=0,NOT(ISNA(MATCH(B18,DATEN!$D$18:$D$33,0)))),"X",IF(OR(B18=DATEN!$D$26-1,B18=DATEN!$D$27-2,B18=DATEN!$D$30-2),"V","")),"")</f>
        <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-0.32916666666666666</v>
      </c>
      <c r="L18" s="146" t="str">
        <f>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2025-40</v>
      </c>
      <c r="Q18" s="94">
        <f>SUM(Q8:Q17)</f>
        <v>0</v>
      </c>
      <c r="R18" s="94"/>
      <c r="S18" s="94"/>
      <c r="T18" s="94"/>
      <c r="U18" s="125"/>
      <c r="V18" s="105">
        <f ca="1">IF(D18="x",DATEN!$N$88,DATEN!$N$87)</f>
        <v>0.125</v>
      </c>
      <c r="W18" s="91" t="s">
        <v>92</v>
      </c>
      <c r="X18" s="145">
        <f>IF(LEN(B18)&gt;0,IF(WEEKDAY(B18,2)=1,H18,H18+X7),X7)</f>
        <v>0</v>
      </c>
      <c r="Y18" s="91"/>
      <c r="Z18" s="202" t="str">
        <f t="shared" si="6"/>
        <v/>
      </c>
      <c r="AA18" s="203" t="str">
        <f t="shared" si="7"/>
        <v/>
      </c>
    </row>
    <row r="19" spans="1:27" ht="14.25" x14ac:dyDescent="0.25">
      <c r="A19" s="285" t="str">
        <f>IF(ISNA(MATCH(B29,DATEN!$D$18:$D$42,0)),"",INDEX(DATEN!$C$18:$D$42,MATCH(B29,DATEN!$D$18:$D$42,0),1))</f>
        <v/>
      </c>
      <c r="B19" s="66">
        <f t="shared" ref="B19:B28" si="8">B8+1</f>
        <v>44470</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6"/>
        <v/>
      </c>
      <c r="AA19" s="203" t="str">
        <f t="shared" si="7"/>
        <v/>
      </c>
    </row>
    <row r="20" spans="1:27" ht="14.25" x14ac:dyDescent="0.25">
      <c r="A20" s="285"/>
      <c r="B20" s="66">
        <f t="shared" si="8"/>
        <v>44470</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 t="shared" ref="R20:R28" si="12">IF(Q20&gt;0,IF(AND(E20=F19,S19&lt;&gt;"x"),Q20+R19-N19,Q20),0)</f>
        <v>0</v>
      </c>
      <c r="S20" s="96" t="str">
        <f>IF(G20=DATEN!$L$87,"x","")</f>
        <v/>
      </c>
      <c r="T20" s="96" t="str">
        <f t="shared" si="10"/>
        <v/>
      </c>
      <c r="U20" s="124" t="str">
        <f t="shared" si="11"/>
        <v/>
      </c>
      <c r="V20" s="90">
        <f>IF(ISNA(MATCH("x",U19:U28,0)),MaxZeit,MaxBildung)</f>
        <v>0.41666666666666702</v>
      </c>
      <c r="W20" s="90" t="s">
        <v>75</v>
      </c>
      <c r="Z20" s="202" t="str">
        <f t="shared" si="6"/>
        <v/>
      </c>
      <c r="AA20" s="203" t="str">
        <f t="shared" si="7"/>
        <v/>
      </c>
    </row>
    <row r="21" spans="1:27" ht="14.25" x14ac:dyDescent="0.25">
      <c r="A21" s="285"/>
      <c r="B21" s="66">
        <f t="shared" si="8"/>
        <v>44470</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si="12"/>
        <v>0</v>
      </c>
      <c r="S21" s="96" t="str">
        <f>IF(G21=DATEN!$L$87,"x","")</f>
        <v/>
      </c>
      <c r="T21" s="96" t="str">
        <f t="shared" si="10"/>
        <v/>
      </c>
      <c r="U21" s="124" t="str">
        <f t="shared" si="11"/>
        <v/>
      </c>
      <c r="V21" s="92">
        <f>SUMIF(T19:T28,"&lt;&gt;x",H19:H28)-N29</f>
        <v>0</v>
      </c>
      <c r="W21" s="91" t="s">
        <v>81</v>
      </c>
      <c r="Z21" s="202" t="str">
        <f t="shared" si="6"/>
        <v/>
      </c>
      <c r="AA21" s="203" t="str">
        <f t="shared" si="7"/>
        <v/>
      </c>
    </row>
    <row r="22" spans="1:27" ht="14.25" x14ac:dyDescent="0.25">
      <c r="A22" s="285"/>
      <c r="B22" s="66">
        <f t="shared" si="8"/>
        <v>44470</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6"/>
        <v/>
      </c>
      <c r="AA22" s="203" t="str">
        <f t="shared" si="7"/>
        <v/>
      </c>
    </row>
    <row r="23" spans="1:27" ht="14.25" x14ac:dyDescent="0.25">
      <c r="A23" s="285"/>
      <c r="B23" s="66">
        <f t="shared" si="8"/>
        <v>44470</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6"/>
        <v/>
      </c>
      <c r="AA23" s="203" t="str">
        <f t="shared" si="7"/>
        <v/>
      </c>
    </row>
    <row r="24" spans="1:27" ht="14.25" x14ac:dyDescent="0.25">
      <c r="A24" s="285"/>
      <c r="B24" s="66">
        <f t="shared" si="8"/>
        <v>44470</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6"/>
        <v/>
      </c>
      <c r="AA24" s="203" t="str">
        <f t="shared" si="7"/>
        <v/>
      </c>
    </row>
    <row r="25" spans="1:27" ht="14.25" x14ac:dyDescent="0.25">
      <c r="A25" s="285"/>
      <c r="B25" s="66">
        <f t="shared" si="8"/>
        <v>44470</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6"/>
        <v/>
      </c>
      <c r="AA25" s="203" t="str">
        <f t="shared" si="7"/>
        <v/>
      </c>
    </row>
    <row r="26" spans="1:27" ht="14.25" x14ac:dyDescent="0.25">
      <c r="A26" s="285"/>
      <c r="B26" s="66">
        <f t="shared" si="8"/>
        <v>44470</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6"/>
        <v/>
      </c>
      <c r="AA26" s="203" t="str">
        <f t="shared" si="7"/>
        <v/>
      </c>
    </row>
    <row r="27" spans="1:27" ht="14.25" x14ac:dyDescent="0.25">
      <c r="A27" s="285"/>
      <c r="B27" s="66">
        <f t="shared" si="8"/>
        <v>44470</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6"/>
        <v/>
      </c>
      <c r="AA27" s="203" t="str">
        <f t="shared" si="7"/>
        <v/>
      </c>
    </row>
    <row r="28" spans="1:27" ht="14.25" x14ac:dyDescent="0.25">
      <c r="A28" s="286"/>
      <c r="B28" s="66">
        <f t="shared" si="8"/>
        <v>44470</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6"/>
        <v/>
      </c>
      <c r="AA28" s="203" t="str">
        <f t="shared" si="7"/>
        <v/>
      </c>
    </row>
    <row r="29" spans="1:27" ht="14.25" x14ac:dyDescent="0.25">
      <c r="A29" s="2" t="str">
        <f>IF(LEN(B29)&gt;0,IF(WEEKDAY(B29)=4,TRUNC((B29-DATE(YEAR(B29+3-MOD(B29-2,7)),1,MOD(B29-2,7)-9))/7),IF(WEEKDAY(B29)=5,"KW","")),"")</f>
        <v>KW</v>
      </c>
      <c r="B29" s="81">
        <f>B18+1</f>
        <v>44470</v>
      </c>
      <c r="C29" s="82">
        <f>IF(WEEKDAY(B29)=1,7,WEEKDAY(B29)-1)</f>
        <v>4</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-0.32916666666666666</v>
      </c>
      <c r="L29" s="146" t="str">
        <f>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2025-40</v>
      </c>
      <c r="Q29" s="94">
        <f>SUM(Q19:Q28)</f>
        <v>0</v>
      </c>
      <c r="R29" s="94"/>
      <c r="S29" s="94"/>
      <c r="T29" s="94"/>
      <c r="U29" s="125"/>
      <c r="V29" s="105">
        <f ca="1">IF(D29="x",DATEN!$N$88,DATEN!$N$87)</f>
        <v>0.125</v>
      </c>
      <c r="W29" s="91" t="s">
        <v>92</v>
      </c>
      <c r="X29" s="145">
        <f>IF(LEN(B29)&gt;0,IF(WEEKDAY(B29,2)=1,H29,H29+X18),X18)</f>
        <v>0</v>
      </c>
      <c r="Z29" s="202" t="str">
        <f t="shared" si="6"/>
        <v/>
      </c>
      <c r="AA29" s="203" t="str">
        <f t="shared" si="7"/>
        <v/>
      </c>
    </row>
    <row r="30" spans="1:27" ht="15" customHeight="1" x14ac:dyDescent="0.25">
      <c r="A30" s="285" t="str">
        <f>IF(ISNA(MATCH(B40,DATEN!$D$18:$D$42,0)),"",INDEX(DATEN!$C$18:$D$42,MATCH(B40,DATEN!$D$18:$D$42,0),1))</f>
        <v>Tag d. Dt. Einheit</v>
      </c>
      <c r="B30" s="66">
        <f t="shared" ref="B30:B39" si="13">B19+1</f>
        <v>44471</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6"/>
        <v/>
      </c>
      <c r="AA30" s="203" t="str">
        <f t="shared" si="7"/>
        <v/>
      </c>
    </row>
    <row r="31" spans="1:27" ht="14.25" x14ac:dyDescent="0.25">
      <c r="A31" s="285"/>
      <c r="B31" s="66">
        <f t="shared" si="13"/>
        <v>44471</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 t="shared" ref="R31:R39" si="17">IF(Q31&gt;0,IF(AND(E31=F30,S30&lt;&gt;"x"),Q31+R30-N30,Q31),0)</f>
        <v>0</v>
      </c>
      <c r="S31" s="96" t="str">
        <f>IF(G31=DATEN!$L$87,"x","")</f>
        <v/>
      </c>
      <c r="T31" s="96" t="str">
        <f t="shared" si="15"/>
        <v/>
      </c>
      <c r="U31" s="124" t="str">
        <f t="shared" si="16"/>
        <v/>
      </c>
      <c r="V31" s="90">
        <f>IF(ISNA(MATCH("x",U30:U39,0)),MaxZeit,MaxBildung)</f>
        <v>0.41666666666666702</v>
      </c>
      <c r="W31" s="90" t="s">
        <v>75</v>
      </c>
      <c r="Z31" s="202" t="str">
        <f t="shared" si="6"/>
        <v/>
      </c>
      <c r="AA31" s="203" t="str">
        <f t="shared" si="7"/>
        <v/>
      </c>
    </row>
    <row r="32" spans="1:27" ht="14.25" x14ac:dyDescent="0.25">
      <c r="A32" s="285"/>
      <c r="B32" s="66">
        <f t="shared" si="13"/>
        <v>44471</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si="17"/>
        <v>0</v>
      </c>
      <c r="S32" s="96" t="str">
        <f>IF(G32=DATEN!$L$87,"x","")</f>
        <v/>
      </c>
      <c r="T32" s="96" t="str">
        <f t="shared" si="15"/>
        <v/>
      </c>
      <c r="U32" s="124" t="str">
        <f t="shared" si="16"/>
        <v/>
      </c>
      <c r="V32" s="92">
        <f>SUMIF(T30:T39,"&lt;&gt;x",H30:H39)-N40</f>
        <v>0</v>
      </c>
      <c r="W32" s="91" t="s">
        <v>81</v>
      </c>
      <c r="Z32" s="202" t="str">
        <f t="shared" si="6"/>
        <v/>
      </c>
      <c r="AA32" s="203" t="str">
        <f t="shared" si="7"/>
        <v/>
      </c>
    </row>
    <row r="33" spans="1:27" ht="14.25" x14ac:dyDescent="0.25">
      <c r="A33" s="285"/>
      <c r="B33" s="66">
        <f t="shared" si="13"/>
        <v>44471</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6"/>
        <v/>
      </c>
      <c r="AA33" s="203" t="str">
        <f t="shared" si="7"/>
        <v/>
      </c>
    </row>
    <row r="34" spans="1:27" ht="14.25" x14ac:dyDescent="0.25">
      <c r="A34" s="285"/>
      <c r="B34" s="66">
        <f t="shared" si="13"/>
        <v>44471</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6"/>
        <v/>
      </c>
      <c r="AA34" s="203" t="str">
        <f t="shared" si="7"/>
        <v/>
      </c>
    </row>
    <row r="35" spans="1:27" ht="14.25" x14ac:dyDescent="0.25">
      <c r="A35" s="285"/>
      <c r="B35" s="66">
        <f t="shared" si="13"/>
        <v>44471</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6"/>
        <v/>
      </c>
      <c r="AA35" s="203" t="str">
        <f t="shared" si="7"/>
        <v/>
      </c>
    </row>
    <row r="36" spans="1:27" ht="14.25" x14ac:dyDescent="0.25">
      <c r="A36" s="285"/>
      <c r="B36" s="66">
        <f t="shared" si="13"/>
        <v>44471</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6"/>
        <v/>
      </c>
      <c r="AA36" s="203" t="str">
        <f t="shared" si="7"/>
        <v/>
      </c>
    </row>
    <row r="37" spans="1:27" ht="14.25" x14ac:dyDescent="0.25">
      <c r="A37" s="285"/>
      <c r="B37" s="66">
        <f t="shared" si="13"/>
        <v>44471</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6"/>
        <v/>
      </c>
      <c r="AA37" s="203" t="str">
        <f t="shared" si="7"/>
        <v/>
      </c>
    </row>
    <row r="38" spans="1:27" ht="14.25" x14ac:dyDescent="0.25">
      <c r="A38" s="285"/>
      <c r="B38" s="66">
        <f t="shared" si="13"/>
        <v>44471</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6"/>
        <v/>
      </c>
      <c r="AA38" s="203" t="str">
        <f t="shared" si="7"/>
        <v/>
      </c>
    </row>
    <row r="39" spans="1:27" ht="14.25" x14ac:dyDescent="0.25">
      <c r="A39" s="286"/>
      <c r="B39" s="66">
        <f t="shared" si="13"/>
        <v>44471</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6"/>
        <v/>
      </c>
      <c r="AA39" s="203" t="str">
        <f t="shared" si="7"/>
        <v/>
      </c>
    </row>
    <row r="40" spans="1:27" ht="14.25" customHeight="1" x14ac:dyDescent="0.25">
      <c r="A40" s="2" t="str">
        <f>IF(LEN(B40)&gt;0,IF(WEEKDAY(B40)=4,TRUNC((B40-DATE(YEAR(B40+3-MOD(B40-2,7)),1,MOD(B40-2,7)-9))/7),IF(WEEKDAY(B40)=5,"KW","")),"")</f>
        <v/>
      </c>
      <c r="B40" s="81">
        <f>B29+1</f>
        <v>44471</v>
      </c>
      <c r="C40" s="82">
        <f>IF(WEEKDAY(B40)=1,7,WEEKDAY(B40)-1)</f>
        <v>5</v>
      </c>
      <c r="D40" s="79" t="str" cm="1">
        <f t="array" aca="1" ref="D40" ca="1">IF(LEN(B40)&gt;0,IF(OR(INDIRECT("DATEN!D"&amp;9+C40)=0,NOT(ISNA(MATCH(B40,DATEN!$D$18:$D$33,0)))),"X",IF(OR(B40=DATEN!$D$26-1,B40=DATEN!$D$27-2,B40=DATEN!$D$30-2),"V","")),"")</f>
        <v>X</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v>
      </c>
      <c r="L40" s="146" t="str">
        <f>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2025-40</v>
      </c>
      <c r="Q40" s="94">
        <f>SUM(Q30:Q39)</f>
        <v>0</v>
      </c>
      <c r="R40" s="94"/>
      <c r="S40" s="94"/>
      <c r="T40" s="94"/>
      <c r="U40" s="125"/>
      <c r="V40" s="105">
        <f ca="1">IF(D40="x",DATEN!$N$88,DATEN!$N$87)</f>
        <v>0.16666666666666666</v>
      </c>
      <c r="W40" s="91" t="s">
        <v>92</v>
      </c>
      <c r="X40" s="145">
        <f>IF(LEN(B40)&gt;0,IF(WEEKDAY(B40,2)=1,H40,H40+X29),X29)</f>
        <v>0</v>
      </c>
      <c r="Z40" s="202" t="str">
        <f t="shared" si="6"/>
        <v/>
      </c>
      <c r="AA40" s="203" t="str">
        <f t="shared" si="7"/>
        <v/>
      </c>
    </row>
    <row r="41" spans="1:27" ht="14.25" x14ac:dyDescent="0.25">
      <c r="A41" s="285" t="str">
        <f>IF(ISNA(MATCH(B51,DATEN!$D$18:$D$42,0)),"",INDEX(DATEN!$C$18:$D$42,MATCH(B51,DATEN!$D$18:$D$42,0),1))</f>
        <v/>
      </c>
      <c r="B41" s="66">
        <f t="shared" ref="B41:B50" si="18">B30+1</f>
        <v>44472</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6"/>
        <v/>
      </c>
      <c r="AA41" s="203" t="str">
        <f t="shared" si="7"/>
        <v/>
      </c>
    </row>
    <row r="42" spans="1:27" ht="14.25" x14ac:dyDescent="0.25">
      <c r="A42" s="285"/>
      <c r="B42" s="66">
        <f t="shared" si="18"/>
        <v>44472</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 t="shared" ref="R42:R50" si="22">IF(Q42&gt;0,IF(AND(E42=F41,S41&lt;&gt;"x"),Q42+R41-N41,Q42),0)</f>
        <v>0</v>
      </c>
      <c r="S42" s="96" t="str">
        <f>IF(G42=DATEN!$L$87,"x","")</f>
        <v/>
      </c>
      <c r="T42" s="96" t="str">
        <f t="shared" si="20"/>
        <v/>
      </c>
      <c r="U42" s="124" t="str">
        <f t="shared" si="21"/>
        <v/>
      </c>
      <c r="V42" s="90">
        <f>IF(ISNA(MATCH("x",U41:U50,0)),MaxZeit,MaxBildung)</f>
        <v>0.41666666666666702</v>
      </c>
      <c r="W42" s="90" t="s">
        <v>75</v>
      </c>
      <c r="Z42" s="202" t="str">
        <f t="shared" si="6"/>
        <v/>
      </c>
      <c r="AA42" s="203" t="str">
        <f t="shared" si="7"/>
        <v/>
      </c>
    </row>
    <row r="43" spans="1:27" ht="14.25" x14ac:dyDescent="0.25">
      <c r="A43" s="285"/>
      <c r="B43" s="66">
        <f t="shared" si="18"/>
        <v>44472</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si="22"/>
        <v>0</v>
      </c>
      <c r="S43" s="96" t="str">
        <f>IF(G43=DATEN!$L$87,"x","")</f>
        <v/>
      </c>
      <c r="T43" s="96" t="str">
        <f t="shared" si="20"/>
        <v/>
      </c>
      <c r="U43" s="124" t="str">
        <f t="shared" si="21"/>
        <v/>
      </c>
      <c r="V43" s="92">
        <f>SUMIF(T41:T50,"&lt;&gt;x",H41:H50)-N51</f>
        <v>0</v>
      </c>
      <c r="W43" s="91" t="s">
        <v>81</v>
      </c>
      <c r="Z43" s="202" t="str">
        <f t="shared" si="6"/>
        <v/>
      </c>
      <c r="AA43" s="203" t="str">
        <f t="shared" si="7"/>
        <v/>
      </c>
    </row>
    <row r="44" spans="1:27" ht="14.25" x14ac:dyDescent="0.25">
      <c r="A44" s="285"/>
      <c r="B44" s="66">
        <f t="shared" si="18"/>
        <v>44472</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6"/>
        <v/>
      </c>
      <c r="AA44" s="203" t="str">
        <f t="shared" si="7"/>
        <v/>
      </c>
    </row>
    <row r="45" spans="1:27" ht="14.25" x14ac:dyDescent="0.25">
      <c r="A45" s="285"/>
      <c r="B45" s="66">
        <f t="shared" si="18"/>
        <v>44472</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6"/>
        <v/>
      </c>
      <c r="AA45" s="203" t="str">
        <f t="shared" si="7"/>
        <v/>
      </c>
    </row>
    <row r="46" spans="1:27" ht="14.25" x14ac:dyDescent="0.25">
      <c r="A46" s="285"/>
      <c r="B46" s="66">
        <f t="shared" si="18"/>
        <v>44472</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6"/>
        <v/>
      </c>
      <c r="AA46" s="203" t="str">
        <f t="shared" si="7"/>
        <v/>
      </c>
    </row>
    <row r="47" spans="1:27" ht="14.25" x14ac:dyDescent="0.25">
      <c r="A47" s="285"/>
      <c r="B47" s="66">
        <f t="shared" si="18"/>
        <v>44472</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6"/>
        <v/>
      </c>
      <c r="AA47" s="203" t="str">
        <f t="shared" si="7"/>
        <v/>
      </c>
    </row>
    <row r="48" spans="1:27" ht="14.25" x14ac:dyDescent="0.25">
      <c r="A48" s="285"/>
      <c r="B48" s="66">
        <f t="shared" si="18"/>
        <v>44472</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6"/>
        <v/>
      </c>
      <c r="AA48" s="203" t="str">
        <f t="shared" si="7"/>
        <v/>
      </c>
    </row>
    <row r="49" spans="1:27" ht="14.25" x14ac:dyDescent="0.25">
      <c r="A49" s="285"/>
      <c r="B49" s="66">
        <f t="shared" si="18"/>
        <v>44472</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6"/>
        <v/>
      </c>
      <c r="AA49" s="203" t="str">
        <f t="shared" si="7"/>
        <v/>
      </c>
    </row>
    <row r="50" spans="1:27" ht="14.25" x14ac:dyDescent="0.25">
      <c r="A50" s="286"/>
      <c r="B50" s="66">
        <f t="shared" si="18"/>
        <v>44472</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6"/>
        <v/>
      </c>
      <c r="AA50" s="203" t="str">
        <f t="shared" si="7"/>
        <v/>
      </c>
    </row>
    <row r="51" spans="1:27" ht="14.25" customHeight="1" x14ac:dyDescent="0.25">
      <c r="A51" s="2" t="str">
        <f>IF(LEN(B51)&gt;0,IF(WEEKDAY(B51)=4,TRUNC((B51-DATE(YEAR(B51+3-MOD(B51-2,7)),1,MOD(B51-2,7)-9))/7),IF(WEEKDAY(B51)=5,"KW","")),"")</f>
        <v/>
      </c>
      <c r="B51" s="81">
        <f>B40+1</f>
        <v>44472</v>
      </c>
      <c r="C51" s="82">
        <f>IF(WEEKDAY(B51)=1,7,WEEKDAY(B51)-1)</f>
        <v>6</v>
      </c>
      <c r="D51" s="79" t="str" cm="1">
        <f t="array" aca="1" ref="D51" ca="1">IF(LEN(B51)&gt;0,IF(OR(INDIRECT("DATEN!D"&amp;9+C51)=0,NOT(ISNA(MATCH(B51,DATEN!$D$18:$D$33,0)))),"X",IF(OR(B51=DATEN!$D$26-1,B51=DATEN!$D$27-2,B51=DATEN!$D$30-2),"V","")),"")</f>
        <v>X</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2025-40</v>
      </c>
      <c r="Q51" s="94">
        <f>SUM(Q41:Q50)</f>
        <v>0</v>
      </c>
      <c r="R51" s="94"/>
      <c r="S51" s="94"/>
      <c r="T51" s="94"/>
      <c r="U51" s="125"/>
      <c r="V51" s="105">
        <f ca="1">IF(D51="x",DATEN!$N$88,DATEN!$N$87)</f>
        <v>0.16666666666666666</v>
      </c>
      <c r="W51" s="91" t="s">
        <v>92</v>
      </c>
      <c r="X51" s="145">
        <f>IF(LEN(B51)&gt;0,IF(WEEKDAY(B51,2)=1,H51,H51+X40),X40)</f>
        <v>0</v>
      </c>
      <c r="Z51" s="202" t="str">
        <f t="shared" si="6"/>
        <v/>
      </c>
      <c r="AA51" s="203" t="str">
        <f t="shared" si="7"/>
        <v/>
      </c>
    </row>
    <row r="52" spans="1:27" ht="14.25" x14ac:dyDescent="0.25">
      <c r="A52" s="285" t="str">
        <f>IF(ISNA(MATCH(B62,DATEN!$D$18:$D$42,0)),"",INDEX(DATEN!$C$18:$D$42,MATCH(B62,DATEN!$D$18:$D$42,0),1))</f>
        <v/>
      </c>
      <c r="B52" s="66">
        <f t="shared" ref="B52:B61" si="23">B41+1</f>
        <v>44473</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6"/>
        <v/>
      </c>
      <c r="AA52" s="203" t="str">
        <f t="shared" si="7"/>
        <v/>
      </c>
    </row>
    <row r="53" spans="1:27" ht="14.25" x14ac:dyDescent="0.25">
      <c r="A53" s="285"/>
      <c r="B53" s="66">
        <f t="shared" si="23"/>
        <v>44473</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 t="shared" ref="R53:R61" si="27">IF(Q53&gt;0,IF(AND(E53=F52,S52&lt;&gt;"x"),Q53+R52-N52,Q53),0)</f>
        <v>0</v>
      </c>
      <c r="S53" s="96" t="str">
        <f>IF(G53=DATEN!$L$87,"x","")</f>
        <v/>
      </c>
      <c r="T53" s="96" t="str">
        <f t="shared" si="25"/>
        <v/>
      </c>
      <c r="U53" s="124" t="str">
        <f t="shared" si="26"/>
        <v/>
      </c>
      <c r="V53" s="90">
        <f>IF(ISNA(MATCH("x",U52:U61,0)),MaxZeit,MaxBildung)</f>
        <v>0.41666666666666702</v>
      </c>
      <c r="W53" s="90" t="s">
        <v>75</v>
      </c>
      <c r="Z53" s="202" t="str">
        <f t="shared" si="6"/>
        <v/>
      </c>
      <c r="AA53" s="203" t="str">
        <f t="shared" si="7"/>
        <v/>
      </c>
    </row>
    <row r="54" spans="1:27" ht="14.25" x14ac:dyDescent="0.25">
      <c r="A54" s="285"/>
      <c r="B54" s="66">
        <f t="shared" si="23"/>
        <v>44473</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si="27"/>
        <v>0</v>
      </c>
      <c r="S54" s="96" t="str">
        <f>IF(G54=DATEN!$L$87,"x","")</f>
        <v/>
      </c>
      <c r="T54" s="96" t="str">
        <f t="shared" si="25"/>
        <v/>
      </c>
      <c r="U54" s="124" t="str">
        <f t="shared" si="26"/>
        <v/>
      </c>
      <c r="V54" s="92">
        <f>SUMIF(T52:T61,"&lt;&gt;x",H52:H61)-N62</f>
        <v>0</v>
      </c>
      <c r="W54" s="91" t="s">
        <v>81</v>
      </c>
      <c r="Z54" s="202" t="str">
        <f t="shared" si="6"/>
        <v/>
      </c>
      <c r="AA54" s="203" t="str">
        <f t="shared" si="7"/>
        <v/>
      </c>
    </row>
    <row r="55" spans="1:27" ht="14.25" x14ac:dyDescent="0.25">
      <c r="A55" s="285"/>
      <c r="B55" s="66">
        <f t="shared" si="23"/>
        <v>44473</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6"/>
        <v/>
      </c>
      <c r="AA55" s="203" t="str">
        <f t="shared" si="7"/>
        <v/>
      </c>
    </row>
    <row r="56" spans="1:27" ht="14.25" x14ac:dyDescent="0.25">
      <c r="A56" s="285"/>
      <c r="B56" s="66">
        <f t="shared" si="23"/>
        <v>44473</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6"/>
        <v/>
      </c>
      <c r="AA56" s="203" t="str">
        <f t="shared" si="7"/>
        <v/>
      </c>
    </row>
    <row r="57" spans="1:27" ht="14.25" x14ac:dyDescent="0.25">
      <c r="A57" s="285"/>
      <c r="B57" s="66">
        <f t="shared" si="23"/>
        <v>44473</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6"/>
        <v/>
      </c>
      <c r="AA57" s="203" t="str">
        <f t="shared" si="7"/>
        <v/>
      </c>
    </row>
    <row r="58" spans="1:27" ht="14.25" x14ac:dyDescent="0.25">
      <c r="A58" s="285"/>
      <c r="B58" s="66">
        <f t="shared" si="23"/>
        <v>44473</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6"/>
        <v/>
      </c>
      <c r="AA58" s="203" t="str">
        <f t="shared" si="7"/>
        <v/>
      </c>
    </row>
    <row r="59" spans="1:27" ht="14.25" x14ac:dyDescent="0.25">
      <c r="A59" s="285"/>
      <c r="B59" s="66">
        <f t="shared" si="23"/>
        <v>44473</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6"/>
        <v/>
      </c>
      <c r="AA59" s="203" t="str">
        <f t="shared" si="7"/>
        <v/>
      </c>
    </row>
    <row r="60" spans="1:27" ht="14.25" x14ac:dyDescent="0.25">
      <c r="A60" s="285"/>
      <c r="B60" s="66">
        <f t="shared" si="23"/>
        <v>44473</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6"/>
        <v/>
      </c>
      <c r="AA60" s="203" t="str">
        <f t="shared" si="7"/>
        <v/>
      </c>
    </row>
    <row r="61" spans="1:27" ht="14.25" x14ac:dyDescent="0.25">
      <c r="A61" s="286"/>
      <c r="B61" s="66">
        <f t="shared" si="23"/>
        <v>44473</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6"/>
        <v/>
      </c>
      <c r="AA61" s="203" t="str">
        <f t="shared" si="7"/>
        <v/>
      </c>
    </row>
    <row r="62" spans="1:27" ht="14.25" customHeight="1" x14ac:dyDescent="0.25">
      <c r="A62" s="2" t="str">
        <f>IF(LEN(B62)&gt;0,IF(WEEKDAY(B62)=4,TRUNC((B62-DATE(YEAR(B62+3-MOD(B62-2,7)),1,MOD(B62-2,7)-9))/7),IF(WEEKDAY(B62)=5,"KW","")),"")</f>
        <v/>
      </c>
      <c r="B62" s="81">
        <f>B51+1</f>
        <v>44473</v>
      </c>
      <c r="C62" s="82">
        <f>IF(WEEKDAY(B62)=1,7,WEEKDAY(B62)-1)</f>
        <v>7</v>
      </c>
      <c r="D62" s="79" t="str" cm="1">
        <f t="array" aca="1" ref="D62" ca="1">IF(LEN(B62)&gt;0,IF(OR(INDIRECT("DATEN!D"&amp;9+C62)=0,NOT(ISNA(MATCH(B62,DATEN!$D$18:$D$33,0)))),"X",IF(OR(B62=DATEN!$D$26-1,B62=DATEN!$D$27-2,B62=DATEN!$D$30-2),"V","")),"")</f>
        <v>X</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v>
      </c>
      <c r="L62" s="146" t="str">
        <f>IF(X62&gt;MaxWoZeit,"WoArbZeit&gt;48h!","")</f>
        <v/>
      </c>
      <c r="M62" s="93" t="str">
        <f>IF(V54&gt;V55,V54-V55,"")</f>
        <v/>
      </c>
      <c r="N62" s="93">
        <f>SUM(N52:N61)</f>
        <v>0</v>
      </c>
      <c r="O62" s="93">
        <f ca="1">IF(WEEKDAY(B62,2)=7,SUMIF('Auswertung-Wochen'!$Y$2:$Y$366,P62,'Auswertung-Wochen'!$V$2:$V$366)-SUMIF('Auswertung-Wochen'!$Y$2:$Y$366,P62,'Auswertung-Wochen'!$W$2:$W$366),"")</f>
        <v>-0.65833333333333333</v>
      </c>
      <c r="P62" s="93" t="str">
        <f>YEAR(B62)&amp;"-"&amp;TEXT(_xlfn.ISOWEEKNUM(B62),"00")</f>
        <v>2025-40</v>
      </c>
      <c r="Q62" s="94">
        <f>SUM(Q52:Q61)</f>
        <v>0</v>
      </c>
      <c r="R62" s="94"/>
      <c r="S62" s="94"/>
      <c r="T62" s="94"/>
      <c r="U62" s="125"/>
      <c r="V62" s="105">
        <f ca="1">IF(D62="x",DATEN!$N$88,DATEN!$N$87)</f>
        <v>0.16666666666666666</v>
      </c>
      <c r="W62" s="91" t="s">
        <v>92</v>
      </c>
      <c r="X62" s="145">
        <f>IF(LEN(B62)&gt;0,IF(WEEKDAY(B62,2)=1,H62,H62+X51),X51)</f>
        <v>0</v>
      </c>
      <c r="Z62" s="202" t="str">
        <f t="shared" si="6"/>
        <v/>
      </c>
      <c r="AA62" s="203" t="str">
        <f t="shared" si="7"/>
        <v/>
      </c>
    </row>
    <row r="63" spans="1:27" ht="14.25" x14ac:dyDescent="0.25">
      <c r="A63" s="285" t="str">
        <f>IF(ISNA(MATCH(B73,DATEN!$D$18:$D$42,0)),"",INDEX(DATEN!$C$18:$D$42,MATCH(B73,DATEN!$D$18:$D$42,0),1))</f>
        <v/>
      </c>
      <c r="B63" s="66">
        <f t="shared" ref="B63:B72" si="28">B52+1</f>
        <v>44474</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6"/>
        <v/>
      </c>
      <c r="AA63" s="203" t="str">
        <f t="shared" si="7"/>
        <v/>
      </c>
    </row>
    <row r="64" spans="1:27" ht="14.25" x14ac:dyDescent="0.25">
      <c r="A64" s="285"/>
      <c r="B64" s="66">
        <f t="shared" si="28"/>
        <v>44474</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 t="shared" ref="R64:R72" si="32">IF(Q64&gt;0,IF(AND(E64=F63,S63&lt;&gt;"x"),Q64+R63-N63,Q64),0)</f>
        <v>0</v>
      </c>
      <c r="S64" s="96" t="str">
        <f>IF(G64=DATEN!$L$87,"x","")</f>
        <v/>
      </c>
      <c r="T64" s="96" t="str">
        <f t="shared" si="30"/>
        <v/>
      </c>
      <c r="U64" s="124" t="str">
        <f t="shared" si="31"/>
        <v/>
      </c>
      <c r="V64" s="90">
        <f>IF(ISNA(MATCH("x",U63:U72,0)),MaxZeit,MaxBildung)</f>
        <v>0.41666666666666702</v>
      </c>
      <c r="W64" s="90" t="s">
        <v>75</v>
      </c>
      <c r="Z64" s="202" t="str">
        <f t="shared" si="6"/>
        <v/>
      </c>
      <c r="AA64" s="203" t="str">
        <f t="shared" si="7"/>
        <v/>
      </c>
    </row>
    <row r="65" spans="1:27" ht="14.25" x14ac:dyDescent="0.25">
      <c r="A65" s="285"/>
      <c r="B65" s="66">
        <f t="shared" si="28"/>
        <v>44474</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si="32"/>
        <v>0</v>
      </c>
      <c r="S65" s="96" t="str">
        <f>IF(G65=DATEN!$L$87,"x","")</f>
        <v/>
      </c>
      <c r="T65" s="96" t="str">
        <f t="shared" si="30"/>
        <v/>
      </c>
      <c r="U65" s="124" t="str">
        <f t="shared" si="31"/>
        <v/>
      </c>
      <c r="V65" s="92">
        <f>SUMIF(T63:T72,"&lt;&gt;x",H63:H72)-N73</f>
        <v>0</v>
      </c>
      <c r="W65" s="91" t="s">
        <v>81</v>
      </c>
      <c r="Z65" s="202" t="str">
        <f t="shared" si="6"/>
        <v/>
      </c>
      <c r="AA65" s="203" t="str">
        <f t="shared" si="7"/>
        <v/>
      </c>
    </row>
    <row r="66" spans="1:27" ht="14.25" x14ac:dyDescent="0.25">
      <c r="A66" s="285"/>
      <c r="B66" s="66">
        <f t="shared" si="28"/>
        <v>44474</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6"/>
        <v/>
      </c>
      <c r="AA66" s="203" t="str">
        <f t="shared" si="7"/>
        <v/>
      </c>
    </row>
    <row r="67" spans="1:27" ht="14.25" x14ac:dyDescent="0.25">
      <c r="A67" s="285"/>
      <c r="B67" s="66">
        <f t="shared" si="28"/>
        <v>44474</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6"/>
        <v/>
      </c>
      <c r="AA67" s="203" t="str">
        <f t="shared" si="7"/>
        <v/>
      </c>
    </row>
    <row r="68" spans="1:27" ht="14.25" x14ac:dyDescent="0.25">
      <c r="A68" s="285"/>
      <c r="B68" s="66">
        <f t="shared" si="28"/>
        <v>44474</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6"/>
        <v/>
      </c>
      <c r="AA68" s="203" t="str">
        <f t="shared" si="7"/>
        <v/>
      </c>
    </row>
    <row r="69" spans="1:27" ht="14.25" x14ac:dyDescent="0.25">
      <c r="A69" s="285"/>
      <c r="B69" s="66">
        <f t="shared" si="28"/>
        <v>44474</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6"/>
        <v/>
      </c>
      <c r="AA69" s="203" t="str">
        <f t="shared" si="7"/>
        <v/>
      </c>
    </row>
    <row r="70" spans="1:27" ht="14.25" x14ac:dyDescent="0.25">
      <c r="A70" s="285"/>
      <c r="B70" s="66">
        <f t="shared" si="28"/>
        <v>44474</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6"/>
        <v/>
      </c>
      <c r="AA70" s="203" t="str">
        <f t="shared" si="7"/>
        <v/>
      </c>
    </row>
    <row r="71" spans="1:27" ht="14.25" x14ac:dyDescent="0.25">
      <c r="A71" s="285"/>
      <c r="B71" s="66">
        <f t="shared" si="28"/>
        <v>44474</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6"/>
        <v/>
      </c>
      <c r="AA71" s="203" t="str">
        <f t="shared" si="7"/>
        <v/>
      </c>
    </row>
    <row r="72" spans="1:27" ht="14.25" x14ac:dyDescent="0.25">
      <c r="A72" s="286"/>
      <c r="B72" s="66">
        <f t="shared" si="28"/>
        <v>44474</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6"/>
        <v/>
      </c>
      <c r="AA72" s="203" t="str">
        <f t="shared" si="7"/>
        <v/>
      </c>
    </row>
    <row r="73" spans="1:27" ht="14.25" customHeight="1" x14ac:dyDescent="0.25">
      <c r="A73" s="2" t="str">
        <f>IF(LEN(B73)&gt;0,IF(WEEKDAY(B73)=4,TRUNC((B73-DATE(YEAR(B73+3-MOD(B73-2,7)),1,MOD(B73-2,7)-9))/7),IF(WEEKDAY(B73)=5,"KW","")),"")</f>
        <v/>
      </c>
      <c r="B73" s="81">
        <f>B62+1</f>
        <v>44474</v>
      </c>
      <c r="C73" s="82">
        <f>IF(WEEKDAY(B73)=1,7,WEEKDAY(B73)-1)</f>
        <v>1</v>
      </c>
      <c r="D73" s="79" t="str" cm="1">
        <f t="array" aca="1" ref="D73" ca="1">IF(LEN(B73)&gt;0,IF(OR(INDIRECT("DATEN!D"&amp;9+C73)=0,NOT(ISNA(MATCH(B73,DATEN!$D$18:$D$33,0)))),"X",IF(OR(B73=DATEN!$D$26-1,B73=DATEN!$D$27-2,B73=DATEN!$D$30-2),"V","")),"")</f>
        <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-0.329166666666667</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2025-41</v>
      </c>
      <c r="Q73" s="94">
        <f>SUM(Q63:Q72)</f>
        <v>0</v>
      </c>
      <c r="R73" s="94"/>
      <c r="S73" s="94"/>
      <c r="T73" s="94"/>
      <c r="U73" s="125"/>
      <c r="V73" s="105">
        <f ca="1">IF(D73="x",DATEN!$N$88,DATEN!$N$87)</f>
        <v>0.125</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44475</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44475</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 t="shared" ref="R75:R83" si="39">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44475</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si="39"/>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44475</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44475</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44475</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44475</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44475</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44475</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44475</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44475</v>
      </c>
      <c r="C84" s="82">
        <f>IF(WEEKDAY(B84)=1,7,WEEKDAY(B84)-1)</f>
        <v>2</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-0.32916666666666666</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2025-41</v>
      </c>
      <c r="Q84" s="94">
        <f>SUM(Q74:Q83)</f>
        <v>0</v>
      </c>
      <c r="R84" s="94"/>
      <c r="S84" s="94"/>
      <c r="T84" s="94"/>
      <c r="U84" s="125"/>
      <c r="V84" s="105">
        <f ca="1">IF(D84="x",DATEN!$N$88,DATEN!$N$87)</f>
        <v>0.125</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44476</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44476</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 t="shared" ref="R86:R94" si="44">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44476</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si="44"/>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44476</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44476</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44476</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44476</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44476</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44476</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44476</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f>IF(LEN(B95)&gt;0,IF(WEEKDAY(B95)=4,TRUNC((B95-DATE(YEAR(B95+3-MOD(B95-2,7)),1,MOD(B95-2,7)-9))/7),IF(WEEKDAY(B95)=5,"KW","")),"")</f>
        <v>41</v>
      </c>
      <c r="B95" s="81">
        <f>B84+1</f>
        <v>44476</v>
      </c>
      <c r="C95" s="82">
        <f>IF(WEEKDAY(B95)=1,7,WEEKDAY(B95)-1)</f>
        <v>3</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-0.32916666666666666</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2025-41</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44477</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44477</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 t="shared" ref="R97:R105" si="49">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44477</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si="49"/>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44477</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44477</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44477</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44477</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44477</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44477</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44477</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KW</v>
      </c>
      <c r="B106" s="81">
        <f>B95+1</f>
        <v>44477</v>
      </c>
      <c r="C106" s="82">
        <f>IF(WEEKDAY(B106)=1,7,WEEKDAY(B106)-1)</f>
        <v>4</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-0.32916666666666666</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2025-41</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44478</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44478</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 t="shared" ref="R108:R116" si="54">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44478</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si="54"/>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44478</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44478</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44478</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44478</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44478</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44478</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44478</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44478</v>
      </c>
      <c r="C117" s="82">
        <f>IF(WEEKDAY(B117)=1,7,WEEKDAY(B117)-1)</f>
        <v>5</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2025-41</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44479</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44479</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 t="shared" ref="R119:R127" si="59">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44479</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si="59"/>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44479</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44479</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44479</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44479</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44479</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44479</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44479</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
      </c>
      <c r="B128" s="81">
        <f>B117+1</f>
        <v>44479</v>
      </c>
      <c r="C128" s="82">
        <f>IF(WEEKDAY(B128)=1,7,WEEKDAY(B128)-1)</f>
        <v>6</v>
      </c>
      <c r="D128" s="79" t="str" cm="1">
        <f t="array" aca="1" ref="D128" ca="1">IF(LEN(B128)&gt;0,IF(OR(INDIRECT("DATEN!D"&amp;9+C128)=0,NOT(ISNA(MATCH(B128,DATEN!$D$18:$D$33,0)))),"X",IF(OR(B128=DATEN!$D$26-1,B128=DATEN!$D$27-2,B128=DATEN!$D$30-2),"V","")),"")</f>
        <v>X</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2025-41</v>
      </c>
      <c r="Q128" s="94">
        <f>SUM(Q118:Q127)</f>
        <v>0</v>
      </c>
      <c r="R128" s="94"/>
      <c r="S128" s="94"/>
      <c r="T128" s="94"/>
      <c r="U128" s="125"/>
      <c r="V128" s="105">
        <f ca="1">IF(D128="x",DATEN!$N$88,DATEN!$N$87)</f>
        <v>0.16666666666666666</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44480</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44480</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 t="shared" ref="R130:R138" si="64">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44480</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si="64"/>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44480</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44480</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44480</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44480</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44480</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44480</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44480</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44480</v>
      </c>
      <c r="C139" s="82">
        <f>IF(WEEKDAY(B139)=1,7,WEEKDAY(B139)-1)</f>
        <v>7</v>
      </c>
      <c r="D139" s="79" t="str" cm="1">
        <f t="array" aca="1" ref="D139" ca="1">IF(LEN(B139)&gt;0,IF(OR(INDIRECT("DATEN!D"&amp;9+C139)=0,NOT(ISNA(MATCH(B139,DATEN!$D$18:$D$33,0)))),"X",IF(OR(B139=DATEN!$D$26-1,B139=DATEN!$D$27-2,B139=DATEN!$D$30-2),"V","")),"")</f>
        <v>X</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v>
      </c>
      <c r="L139" s="146" t="str">
        <f>IF(X139&gt;MaxWoZeit,"WoArbZeit&gt;48h!","")</f>
        <v/>
      </c>
      <c r="M139" s="93" t="str">
        <f>IF(V131&gt;V132,V131-V132,"")</f>
        <v/>
      </c>
      <c r="N139" s="93">
        <f>SUM(N129:N138)</f>
        <v>0</v>
      </c>
      <c r="O139" s="93">
        <f ca="1">IF(WEEKDAY(B139,2)=7,SUMIF('Auswertung-Wochen'!$Y$2:$Y$366,P139,'Auswertung-Wochen'!$V$2:$V$366)-SUMIF('Auswertung-Wochen'!$Y$2:$Y$366,P139,'Auswertung-Wochen'!$W$2:$W$366),"")</f>
        <v>-1.6458333333333335</v>
      </c>
      <c r="P139" s="93" t="str">
        <f>YEAR(B139)&amp;"-"&amp;TEXT(_xlfn.ISOWEEKNUM(B139),"00")</f>
        <v>2025-41</v>
      </c>
      <c r="Q139" s="94">
        <f>SUM(Q129:Q138)</f>
        <v>0</v>
      </c>
      <c r="R139" s="94"/>
      <c r="S139" s="94"/>
      <c r="T139" s="94"/>
      <c r="U139" s="125"/>
      <c r="V139" s="105">
        <f ca="1">IF(D139="x",DATEN!$N$88,DATEN!$N$87)</f>
        <v>0.16666666666666666</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44481</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44481</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 t="shared" ref="R141:R149" si="71">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44481</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si="71"/>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44481</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44481</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44481</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44481</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44481</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44481</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44481</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44481</v>
      </c>
      <c r="C150" s="82">
        <f>IF(WEEKDAY(B150)=1,7,WEEKDAY(B150)-1)</f>
        <v>1</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-0.329166666666667</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2025-42</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44482</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44482</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 t="shared" ref="R152:R160" si="76">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44482</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si="76"/>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44482</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44482</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44482</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44482</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44482</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44482</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44482</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44482</v>
      </c>
      <c r="C161" s="82">
        <f>IF(WEEKDAY(B161)=1,7,WEEKDAY(B161)-1)</f>
        <v>2</v>
      </c>
      <c r="D161" s="79" t="str" cm="1">
        <f t="array" aca="1" ref="D161" ca="1">IF(LEN(B161)&gt;0,IF(OR(INDIRECT("DATEN!D"&amp;9+C161)=0,NOT(ISNA(MATCH(B161,DATEN!$D$18:$D$33,0)))),"X",IF(OR(B161=DATEN!$D$26-1,B161=DATEN!$D$27-2,B161=DATEN!$D$30-2),"V","")),"")</f>
        <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-0.32916666666666666</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2025-42</v>
      </c>
      <c r="Q161" s="94">
        <f>SUM(Q151:Q160)</f>
        <v>0</v>
      </c>
      <c r="R161" s="94"/>
      <c r="S161" s="94"/>
      <c r="T161" s="94"/>
      <c r="U161" s="125"/>
      <c r="V161" s="105">
        <f ca="1">IF(D161="x",DATEN!$N$88,DATEN!$N$87)</f>
        <v>0.125</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44483</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44483</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 t="shared" ref="R163:R171" si="81">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44483</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si="81"/>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44483</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44483</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44483</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44483</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44483</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44483</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44483</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f>IF(LEN(B172)&gt;0,IF(WEEKDAY(B172)=4,TRUNC((B172-DATE(YEAR(B172+3-MOD(B172-2,7)),1,MOD(B172-2,7)-9))/7),IF(WEEKDAY(B172)=5,"KW","")),"")</f>
        <v>42</v>
      </c>
      <c r="B172" s="81">
        <f>B161+1</f>
        <v>44483</v>
      </c>
      <c r="C172" s="82">
        <f>IF(WEEKDAY(B172)=1,7,WEEKDAY(B172)-1)</f>
        <v>3</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-0.32916666666666666</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2025-42</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44484</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44484</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 t="shared" ref="R174:R182" si="86">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44484</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si="86"/>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44484</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44484</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44484</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44484</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44484</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44484</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44484</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KW</v>
      </c>
      <c r="B183" s="81">
        <f>B172+1</f>
        <v>44484</v>
      </c>
      <c r="C183" s="82">
        <f>IF(WEEKDAY(B183)=1,7,WEEKDAY(B183)-1)</f>
        <v>4</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-0.32916666666666666</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2025-42</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44485</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44485</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 t="shared" ref="R185:R193" si="91">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44485</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si="91"/>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44485</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44485</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44485</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44485</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44485</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44485</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44485</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44485</v>
      </c>
      <c r="C194" s="82">
        <f>IF(WEEKDAY(B194)=1,7,WEEKDAY(B194)-1)</f>
        <v>5</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2025-42</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44486</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44486</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 t="shared" ref="R196:R204" si="96">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44486</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si="96"/>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44486</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44486</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44486</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44486</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44486</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44486</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44486</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
      </c>
      <c r="B205" s="81">
        <f>B194+1</f>
        <v>44486</v>
      </c>
      <c r="C205" s="82">
        <f>IF(WEEKDAY(B205)=1,7,WEEKDAY(B205)-1)</f>
        <v>6</v>
      </c>
      <c r="D205" s="79" t="str" cm="1">
        <f t="array" aca="1" ref="D205" ca="1">IF(LEN(B205)&gt;0,IF(OR(INDIRECT("DATEN!D"&amp;9+C205)=0,NOT(ISNA(MATCH(B205,DATEN!$D$18:$D$33,0)))),"X",IF(OR(B205=DATEN!$D$26-1,B205=DATEN!$D$27-2,B205=DATEN!$D$30-2),"V","")),"")</f>
        <v>X</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2025-42</v>
      </c>
      <c r="Q205" s="94">
        <f>SUM(Q195:Q204)</f>
        <v>0</v>
      </c>
      <c r="R205" s="94"/>
      <c r="S205" s="94"/>
      <c r="T205" s="94"/>
      <c r="U205" s="125"/>
      <c r="V205" s="105">
        <f ca="1">IF(D205="x",DATEN!$N$88,DATEN!$N$87)</f>
        <v>0.16666666666666666</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44487</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44487</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 t="shared" ref="R207:R215" si="103">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44487</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si="103"/>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44487</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44487</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44487</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44487</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44487</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44487</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44487</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44487</v>
      </c>
      <c r="C216" s="82">
        <f>IF(WEEKDAY(B216)=1,7,WEEKDAY(B216)-1)</f>
        <v>7</v>
      </c>
      <c r="D216" s="79" t="str" cm="1">
        <f t="array" aca="1" ref="D216" ca="1">IF(LEN(B216)&gt;0,IF(OR(INDIRECT("DATEN!D"&amp;9+C216)=0,NOT(ISNA(MATCH(B216,DATEN!$D$18:$D$33,0)))),"X",IF(OR(B216=DATEN!$D$26-1,B216=DATEN!$D$27-2,B216=DATEN!$D$30-2),"V","")),"")</f>
        <v>X</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v>
      </c>
      <c r="L216" s="146" t="str">
        <f>IF(X216&gt;MaxWoZeit,"WoArbZeit&gt;48h!","")</f>
        <v/>
      </c>
      <c r="M216" s="93" t="str">
        <f>IF(V208&gt;V209,V208-V209,"")</f>
        <v/>
      </c>
      <c r="N216" s="93">
        <f>SUM(N206:N215)</f>
        <v>0</v>
      </c>
      <c r="O216" s="93">
        <f ca="1">IF(WEEKDAY(B216,2)=7,SUMIF('Auswertung-Wochen'!$Y$2:$Y$366,P216,'Auswertung-Wochen'!$V$2:$V$366)-SUMIF('Auswertung-Wochen'!$Y$2:$Y$366,P216,'Auswertung-Wochen'!$W$2:$W$366),"")</f>
        <v>-1.6458333333333335</v>
      </c>
      <c r="P216" s="93" t="str">
        <f>YEAR(B216)&amp;"-"&amp;TEXT(_xlfn.ISOWEEKNUM(B216),"00")</f>
        <v>2025-42</v>
      </c>
      <c r="Q216" s="94">
        <f>SUM(Q206:Q215)</f>
        <v>0</v>
      </c>
      <c r="R216" s="94"/>
      <c r="S216" s="94"/>
      <c r="T216" s="94"/>
      <c r="U216" s="125"/>
      <c r="V216" s="105">
        <f ca="1">IF(D216="x",DATEN!$N$88,DATEN!$N$87)</f>
        <v>0.16666666666666666</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44488</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44488</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 t="shared" ref="R218:R226" si="108">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44488</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si="108"/>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44488</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44488</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44488</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44488</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44488</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44488</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44488</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44488</v>
      </c>
      <c r="C227" s="82">
        <f>IF(WEEKDAY(B227)=1,7,WEEKDAY(B227)-1)</f>
        <v>1</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-0.329166666666667</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2025-43</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44489</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44489</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 t="shared" ref="R229:R237" si="113">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44489</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si="113"/>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44489</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44489</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44489</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44489</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44489</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44489</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44489</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44489</v>
      </c>
      <c r="C238" s="82">
        <f>IF(WEEKDAY(B238)=1,7,WEEKDAY(B238)-1)</f>
        <v>2</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-0.32916666666666666</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2025-43</v>
      </c>
      <c r="Q238" s="94">
        <f>SUM(Q228:Q237)</f>
        <v>0</v>
      </c>
      <c r="R238" s="94"/>
      <c r="S238" s="94"/>
      <c r="T238" s="94"/>
      <c r="U238" s="125"/>
      <c r="V238" s="105">
        <f ca="1">IF(D238="x",DATEN!$N$88,DATEN!$N$87)</f>
        <v>0.125</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44490</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44490</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 t="shared" ref="R240:R248" si="118">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44490</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si="118"/>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44490</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44490</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44490</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44490</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44490</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44490</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44490</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f>IF(LEN(B249)&gt;0,IF(WEEKDAY(B249)=4,TRUNC((B249-DATE(YEAR(B249+3-MOD(B249-2,7)),1,MOD(B249-2,7)-9))/7),IF(WEEKDAY(B249)=5,"KW","")),"")</f>
        <v>43</v>
      </c>
      <c r="B249" s="81">
        <f>B238+1</f>
        <v>44490</v>
      </c>
      <c r="C249" s="82">
        <f>IF(WEEKDAY(B249)=1,7,WEEKDAY(B249)-1)</f>
        <v>3</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-0.32916666666666666</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2025-43</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44491</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44491</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 t="shared" ref="R251:R259" si="123">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44491</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si="123"/>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44491</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44491</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44491</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44491</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44491</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44491</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44491</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KW</v>
      </c>
      <c r="B260" s="81">
        <f>B249+1</f>
        <v>44491</v>
      </c>
      <c r="C260" s="82">
        <f>IF(WEEKDAY(B260)=1,7,WEEKDAY(B260)-1)</f>
        <v>4</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-0.32916666666666666</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2025-43</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44492</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44492</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 t="shared" ref="R262:R270" si="128">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44492</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si="128"/>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44492</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44492</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44492</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44492</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44492</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44492</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44492</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44492</v>
      </c>
      <c r="C271" s="82">
        <f>IF(WEEKDAY(B271)=1,7,WEEKDAY(B271)-1)</f>
        <v>5</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-0.32916666666666666</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2025-43</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44493</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44493</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 t="shared" ref="R273:R281" si="135">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44493</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si="135"/>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44493</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44493</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44493</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44493</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44493</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44493</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44493</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
      </c>
      <c r="B282" s="81">
        <f>B271+1</f>
        <v>44493</v>
      </c>
      <c r="C282" s="82">
        <f>IF(WEEKDAY(B282)=1,7,WEEKDAY(B282)-1)</f>
        <v>6</v>
      </c>
      <c r="D282" s="79" t="str" cm="1">
        <f t="array" aca="1" ref="D282" ca="1">IF(LEN(B282)&gt;0,IF(OR(INDIRECT("DATEN!D"&amp;9+C282)=0,NOT(ISNA(MATCH(B282,DATEN!$D$18:$D$33,0)))),"X",IF(OR(B282=DATEN!$D$26-1,B282=DATEN!$D$27-2,B282=DATEN!$D$30-2),"V","")),"")</f>
        <v>X</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2025-43</v>
      </c>
      <c r="Q282" s="94">
        <f>SUM(Q272:Q281)</f>
        <v>0</v>
      </c>
      <c r="R282" s="94"/>
      <c r="S282" s="94"/>
      <c r="T282" s="94"/>
      <c r="U282" s="125"/>
      <c r="V282" s="105">
        <f ca="1">IF(D282="x",DATEN!$N$88,DATEN!$N$87)</f>
        <v>0.16666666666666666</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44494</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44494</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 t="shared" ref="R284:R292" si="140">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44494</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si="140"/>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44494</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44494</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44494</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44494</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44494</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44494</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44494</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44494</v>
      </c>
      <c r="C293" s="82">
        <f>IF(WEEKDAY(B293)=1,7,WEEKDAY(B293)-1)</f>
        <v>7</v>
      </c>
      <c r="D293" s="79" t="str" cm="1">
        <f t="array" aca="1" ref="D293" ca="1">IF(LEN(B293)&gt;0,IF(OR(INDIRECT("DATEN!D"&amp;9+C293)=0,NOT(ISNA(MATCH(B293,DATEN!$D$18:$D$33,0)))),"X",IF(OR(B293=DATEN!$D$26-1,B293=DATEN!$D$27-2,B293=DATEN!$D$30-2),"V","")),"")</f>
        <v>X</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v>
      </c>
      <c r="L293" s="146" t="str">
        <f>IF(X293&gt;MaxWoZeit,"WoArbZeit&gt;48h!","")</f>
        <v/>
      </c>
      <c r="M293" s="93" t="str">
        <f>IF(V285&gt;V286,V285-V286,"")</f>
        <v/>
      </c>
      <c r="N293" s="93">
        <f>SUM(N283:N292)</f>
        <v>0</v>
      </c>
      <c r="O293" s="93">
        <f ca="1">IF(WEEKDAY(B293,2)=7,SUMIF('Auswertung-Wochen'!$Y$2:$Y$366,P293,'Auswertung-Wochen'!$V$2:$V$366)-SUMIF('Auswertung-Wochen'!$Y$2:$Y$366,P293,'Auswertung-Wochen'!$W$2:$W$366),"")</f>
        <v>-1.6458333333333335</v>
      </c>
      <c r="P293" s="93" t="str">
        <f>YEAR(B293)&amp;"-"&amp;TEXT(_xlfn.ISOWEEKNUM(B293),"00")</f>
        <v>2025-43</v>
      </c>
      <c r="Q293" s="94">
        <f>SUM(Q283:Q292)</f>
        <v>0</v>
      </c>
      <c r="R293" s="94"/>
      <c r="S293" s="94"/>
      <c r="T293" s="94"/>
      <c r="U293" s="125"/>
      <c r="V293" s="105">
        <f ca="1">IF(D293="x",DATEN!$N$88,DATEN!$N$87)</f>
        <v>0.16666666666666666</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44495</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44495</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 t="shared" ref="R295:R303" si="145">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44495</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si="145"/>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44495</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44495</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44495</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44495</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44495</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44495</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44495</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44495</v>
      </c>
      <c r="C304" s="82">
        <f>IF(WEEKDAY(B304)=1,7,WEEKDAY(B304)-1)</f>
        <v>1</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-0.329166666666667</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2025-44</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44496</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44496</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 t="shared" ref="R306:R314" si="150">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44496</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si="150"/>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44496</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44496</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44496</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44496</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44496</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44496</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44496</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44496</v>
      </c>
      <c r="C315" s="82">
        <f>IF(WEEKDAY(B315)=1,7,WEEKDAY(B315)-1)</f>
        <v>2</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-0.32916666666666666</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2025-44</v>
      </c>
      <c r="Q315" s="94">
        <f>SUM(Q305:Q314)</f>
        <v>0</v>
      </c>
      <c r="R315" s="94"/>
      <c r="S315" s="94"/>
      <c r="T315" s="94"/>
      <c r="U315" s="125"/>
      <c r="V315" s="105">
        <f ca="1">IF(D315="x",DATEN!$N$88,DATEN!$N$87)</f>
        <v>0.125</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44497</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44497</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 t="shared" ref="R317:R325" si="155">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44497</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si="155"/>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44497</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44497</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44497</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44497</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44497</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44497</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44497</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f>IF(LEN(B326)&gt;0,IF(WEEKDAY(B326)=4,TRUNC((B326-DATE(YEAR(B326+3-MOD(B326-2,7)),1,MOD(B326-2,7)-9))/7),IF(WEEKDAY(B326)=5,"KW","")),"")</f>
        <v>44</v>
      </c>
      <c r="B326" s="81">
        <f>IF(LEN(B315)&gt;0,IF(DAY(B315+1)=29,B315+1,""),"")</f>
        <v>44497</v>
      </c>
      <c r="C326" s="82">
        <f>IF(WEEKDAY(B326)=1,7,WEEKDAY(B326)-1)</f>
        <v>3</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-0.32916666666666666</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2025-44</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44498</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44498</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 t="shared" ref="R328:R336" si="160">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44498</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si="160"/>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44498</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44498</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44498</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44498</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44498</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44498</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44498</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KW</v>
      </c>
      <c r="B337" s="81">
        <f>IF(LEN(B326)&gt;0,IF(DAY(B326+1)=30,B326+1,""),"")</f>
        <v>44498</v>
      </c>
      <c r="C337" s="82">
        <f>IF(WEEKDAY(B337)=1,7,WEEKDAY(B337)-1)</f>
        <v>4</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-0.32916666666666666</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2025-44</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f t="shared" ref="B338:B347" si="163">IF(LEN(B327)&gt;0,IF(DAY(B327+1)=31,B327+1,""),"")</f>
        <v>44499</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f t="shared" si="163"/>
        <v>44499</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 t="shared" ref="R339:R347" si="167">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f t="shared" si="163"/>
        <v>44499</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si="167"/>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f t="shared" si="163"/>
        <v>44499</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f t="shared" si="163"/>
        <v>44499</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f t="shared" si="163"/>
        <v>44499</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f t="shared" si="163"/>
        <v>44499</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f t="shared" si="163"/>
        <v>44499</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f t="shared" si="163"/>
        <v>44499</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f t="shared" si="163"/>
        <v>44499</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f>IF(LEN(B337)&gt;0,IF(DAY(B337+1)=31,B337+1,""),"")</f>
        <v>44499</v>
      </c>
      <c r="C348" s="82">
        <f>IF(WEEKDAY(B348)=1,7,WEEKDAY(B348)-1)</f>
        <v>5</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cm="1">
        <f t="array" aca="1" ref="K348" ca="1">IF(LEN(B348)&gt;0,IF(AND(D348&lt;&gt;"X",I348&lt;&gt;"U",I348&lt;&gt;"u",I348&lt;&gt;"K",I348&lt;&gt;"k",OR(I348="F",I348="f",H348&lt;&gt;0,DATEN!$H$8=1),J348&lt;&gt;"f",J348&lt;&gt;"F"),IF(D348="V",H348-INDIRECT("DATEN!D"&amp;9+C348)/2,H348-INDIRECT("DATEN!D"&amp;9+C348)),H348),"")</f>
        <v>-0.32916666666666666</v>
      </c>
      <c r="L348" s="146" t="str">
        <f>IF(X348&gt;MaxWoZeit,"WoArbZeit&gt;48h!","")</f>
        <v/>
      </c>
      <c r="M348" s="93" t="str">
        <f>IF(V340&gt;V341,V340-V341,"")</f>
        <v/>
      </c>
      <c r="N348" s="93">
        <f>SUM(N338:N347)</f>
        <v>0</v>
      </c>
      <c r="O348" s="93" t="str">
        <f>IF(WEEKDAY(B348,2)=7,SUMIF('Auswertung-Wochen'!$Y$2:$Y$366,P348,'Auswertung-Wochen'!$V$2:$V$366)-SUMIF('Auswertung-Wochen'!$Y$2:$Y$366,P348,'Auswertung-Wochen'!$W$2:$W$366),"")</f>
        <v/>
      </c>
      <c r="P348" s="93" t="str">
        <f>YEAR(B348)&amp;"-"&amp;TEXT(_xlfn.ISOWEEKNUM(B348),"00")</f>
        <v>2025-44</v>
      </c>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7.5"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Okt: </v>
      </c>
      <c r="F350" s="24" cm="1">
        <f t="array" aca="1" ref="F350" ca="1">IF(B4="",SUMPRODUCT(($I$8:$I$348="U")*($D$8:$D$348&lt;&gt;"X")*1),0)</f>
        <v>0</v>
      </c>
      <c r="G350" s="309" t="str">
        <f>CONCATENATE("Saldo ",TEXT(B18,"MMMM"),":")</f>
        <v>Saldo Oktober:</v>
      </c>
      <c r="H350" s="310"/>
      <c r="I350" s="311"/>
      <c r="J350" s="164"/>
      <c r="K350" s="29">
        <f ca="1">IF(B4="",SUM(K8:K348),0)</f>
        <v>-7.2416666666666663</v>
      </c>
      <c r="Q350" s="32"/>
      <c r="R350" s="32"/>
      <c r="S350" s="32"/>
      <c r="T350" s="32"/>
      <c r="U350" s="32"/>
    </row>
    <row r="351" spans="1:27" ht="15" x14ac:dyDescent="0.25">
      <c r="A351" s="171"/>
      <c r="B351" s="63"/>
      <c r="C351" s="60"/>
      <c r="D351" s="11"/>
      <c r="E351" s="169" t="s">
        <v>120</v>
      </c>
      <c r="F351" s="25">
        <f ca="1">DATEN!$H$7-Oktober!F350</f>
        <v>0</v>
      </c>
      <c r="G351" s="58"/>
      <c r="H351" s="137"/>
      <c r="I351" s="138" t="str">
        <f>CONCATENATE("Gekappt ",TEXT(B18,"MMM"),":")</f>
        <v>Gekappt Okt:</v>
      </c>
      <c r="J351" s="138"/>
      <c r="K351" s="104">
        <f>SUM(M8:M348)</f>
        <v>0</v>
      </c>
      <c r="M351" s="32"/>
      <c r="N351" s="32"/>
      <c r="O351" s="32"/>
      <c r="P351" s="32"/>
      <c r="Q351" s="32"/>
      <c r="R351" s="32"/>
      <c r="S351" s="32"/>
      <c r="T351" s="32"/>
      <c r="U351" s="32"/>
    </row>
    <row r="352" spans="1:27" ht="15" x14ac:dyDescent="0.25">
      <c r="A352" s="62"/>
      <c r="B352" s="58"/>
      <c r="C352" s="58"/>
      <c r="E352" s="170" t="str">
        <f>CONCATENATE("Krankt.",IF(MONTH($B$18)&gt;8,". ","age "),TEXT($B$18,"MMMM"),": ")</f>
        <v xml:space="preserve">Krankt.. Oktober: </v>
      </c>
      <c r="F352" s="24" cm="1">
        <f t="array" aca="1" ref="F352" ca="1">IF(B4="",SUMPRODUCT(($I$8:$I$348="K")*($D$8:$D$348&lt;&gt;"X")*1),0)</f>
        <v>0</v>
      </c>
      <c r="G352" s="312" t="s">
        <v>112</v>
      </c>
      <c r="H352" s="313"/>
      <c r="I352" s="314"/>
      <c r="J352" s="165"/>
      <c r="K352" s="139">
        <f>DATEN!H6</f>
        <v>0</v>
      </c>
      <c r="L352" s="33"/>
      <c r="M352" s="33"/>
      <c r="N352" s="33"/>
      <c r="O352" s="33"/>
      <c r="P352" s="33"/>
      <c r="Q352" s="33"/>
      <c r="R352" s="33"/>
      <c r="S352" s="33"/>
      <c r="T352" s="1"/>
      <c r="U352" s="123"/>
    </row>
    <row r="353" spans="1:21" ht="15" x14ac:dyDescent="0.25">
      <c r="A353" s="63"/>
      <c r="B353" s="60"/>
      <c r="C353" s="60"/>
      <c r="D353" s="11"/>
      <c r="E353" s="169" t="s">
        <v>121</v>
      </c>
      <c r="F353" s="25">
        <f ca="1">F352</f>
        <v>0</v>
      </c>
      <c r="G353" s="291" t="s">
        <v>28</v>
      </c>
      <c r="H353" s="292"/>
      <c r="I353" s="293"/>
      <c r="J353" s="167"/>
      <c r="K353" s="29">
        <f ca="1">K350+K352</f>
        <v>-7.2416666666666663</v>
      </c>
      <c r="L353" s="32"/>
      <c r="N353" s="32"/>
      <c r="O353" s="32"/>
      <c r="P353" s="32"/>
      <c r="Q353" s="32"/>
      <c r="R353" s="32"/>
      <c r="S353" s="32"/>
      <c r="T353" s="32"/>
      <c r="U353" s="32"/>
    </row>
    <row r="354" spans="1:21" ht="58.5" customHeight="1" x14ac:dyDescent="0.25"/>
    <row r="355" spans="1:21" ht="15" customHeight="1" x14ac:dyDescent="0.25">
      <c r="A355" s="1"/>
      <c r="B355" s="174"/>
      <c r="C355" s="174"/>
      <c r="D355" s="174"/>
      <c r="E355" s="174"/>
      <c r="F355" s="174"/>
    </row>
    <row r="356" spans="1:21" ht="15" customHeight="1" x14ac:dyDescent="0.25">
      <c r="A356" s="284" t="s">
        <v>38</v>
      </c>
      <c r="B356" s="284"/>
      <c r="C356" s="284"/>
      <c r="D356" s="284"/>
      <c r="E356" s="284"/>
      <c r="F356" s="284"/>
      <c r="G356" s="156"/>
      <c r="H356" s="85"/>
      <c r="I356" s="19"/>
      <c r="J356" s="19"/>
      <c r="K356" s="20"/>
      <c r="L356" s="21"/>
      <c r="M356" s="88"/>
    </row>
    <row r="357" spans="1:21" ht="14.25" x14ac:dyDescent="0.25">
      <c r="A357" s="284"/>
      <c r="B357" s="284"/>
      <c r="C357" s="284"/>
      <c r="D357" s="284"/>
      <c r="E357" s="284"/>
      <c r="F357" s="284"/>
      <c r="G357" s="157" t="s">
        <v>29</v>
      </c>
      <c r="H357" s="290" t="str">
        <f>CONCATENATE("Unterschrift ",DATEN!$C$3)</f>
        <v>Unterschrift Petra Mustermann</v>
      </c>
      <c r="I357" s="290"/>
      <c r="J357" s="290"/>
      <c r="K357" s="290"/>
      <c r="L357" s="290"/>
      <c r="N357" s="88"/>
      <c r="O357" s="88"/>
      <c r="P357" s="88"/>
      <c r="Q357" s="88"/>
      <c r="R357" s="88"/>
      <c r="S357" s="88"/>
      <c r="T357" s="88"/>
      <c r="U357" s="88"/>
    </row>
    <row r="360" spans="1:21" ht="17.25" customHeight="1" x14ac:dyDescent="0.25">
      <c r="G360" s="287"/>
      <c r="H360" s="287"/>
    </row>
    <row r="362" spans="1:21" ht="15" x14ac:dyDescent="0.25">
      <c r="G362"/>
      <c r="H362"/>
      <c r="I362"/>
      <c r="J362"/>
    </row>
    <row r="363" spans="1:21" ht="15" x14ac:dyDescent="0.25">
      <c r="G363"/>
      <c r="H363"/>
      <c r="I363"/>
      <c r="J363"/>
    </row>
    <row r="364" spans="1:21" ht="15" x14ac:dyDescent="0.25">
      <c r="G364"/>
      <c r="H364"/>
      <c r="I364"/>
      <c r="J364"/>
    </row>
    <row r="365" spans="1:21" ht="15" x14ac:dyDescent="0.25">
      <c r="G365"/>
      <c r="H365"/>
      <c r="I365"/>
      <c r="J365"/>
    </row>
    <row r="366" spans="1:21" ht="15" x14ac:dyDescent="0.25">
      <c r="G366"/>
      <c r="H366"/>
      <c r="I366"/>
      <c r="J366"/>
    </row>
    <row r="367" spans="1:21" ht="15" x14ac:dyDescent="0.25">
      <c r="G367"/>
      <c r="H367"/>
      <c r="I367"/>
      <c r="J367"/>
    </row>
    <row r="368" spans="1:21" ht="15" x14ac:dyDescent="0.25">
      <c r="G368"/>
      <c r="H368"/>
      <c r="I368"/>
      <c r="J368"/>
    </row>
    <row r="369" spans="7:10" ht="15" x14ac:dyDescent="0.25">
      <c r="G369"/>
      <c r="H369"/>
      <c r="I369"/>
      <c r="J369"/>
    </row>
    <row r="370" spans="7:10" ht="15" x14ac:dyDescent="0.25">
      <c r="G370"/>
      <c r="H370"/>
      <c r="I370"/>
      <c r="J370"/>
    </row>
    <row r="371" spans="7:10" ht="15" x14ac:dyDescent="0.25">
      <c r="G371"/>
      <c r="H371"/>
      <c r="I371"/>
      <c r="J371"/>
    </row>
    <row r="372" spans="7:10" ht="15" x14ac:dyDescent="0.25">
      <c r="G372"/>
      <c r="H372"/>
      <c r="I372"/>
      <c r="J372"/>
    </row>
    <row r="373" spans="7:10" ht="15" x14ac:dyDescent="0.25">
      <c r="G373"/>
      <c r="H373"/>
      <c r="I373"/>
      <c r="J373"/>
    </row>
    <row r="374" spans="7:10" ht="15" x14ac:dyDescent="0.25">
      <c r="G374"/>
      <c r="H374"/>
      <c r="I374"/>
      <c r="J374"/>
    </row>
    <row r="375" spans="7:10" ht="15" x14ac:dyDescent="0.25">
      <c r="G375"/>
      <c r="H375"/>
      <c r="I375"/>
      <c r="J375"/>
    </row>
    <row r="376" spans="7:10" ht="15" x14ac:dyDescent="0.25">
      <c r="G376"/>
      <c r="H376"/>
      <c r="I376"/>
      <c r="J376"/>
    </row>
    <row r="377" spans="7:10" ht="15" x14ac:dyDescent="0.25">
      <c r="G377"/>
      <c r="H377"/>
      <c r="I377"/>
      <c r="J377"/>
    </row>
    <row r="378" spans="7:10" ht="15" x14ac:dyDescent="0.25">
      <c r="G378"/>
      <c r="H378"/>
      <c r="I378"/>
      <c r="J378"/>
    </row>
    <row r="379" spans="7:10" ht="15" x14ac:dyDescent="0.25">
      <c r="G379"/>
      <c r="H379"/>
      <c r="I379"/>
      <c r="J379"/>
    </row>
    <row r="380" spans="7:10" ht="15" x14ac:dyDescent="0.25">
      <c r="G380"/>
    </row>
    <row r="381" spans="7:10" ht="15" x14ac:dyDescent="0.25">
      <c r="G381"/>
    </row>
    <row r="382" spans="7:10" ht="15" x14ac:dyDescent="0.25">
      <c r="G382"/>
    </row>
  </sheetData>
  <sheetProtection algorithmName="SHA-512" hashValue="nB2NtFvp9pOOdqWHrYSeU5w+Ar9HwDnzhdbFFtkoMS09ND2Gg5wWl1KzIhq9EWemhGZjJlNGddFkcOqARbREXw==" saltValue="YqHZCMXGGqggnegBiZ79DQ==" spinCount="100000" sheet="1" objects="1" scenarios="1" selectLockedCells="1"/>
  <mergeCells count="90">
    <mergeCell ref="E260:F260"/>
    <mergeCell ref="E271:F271"/>
    <mergeCell ref="E337:F337"/>
    <mergeCell ref="E348:F348"/>
    <mergeCell ref="E282:F282"/>
    <mergeCell ref="E293:F293"/>
    <mergeCell ref="E304:F304"/>
    <mergeCell ref="E315:F315"/>
    <mergeCell ref="E326:F326"/>
    <mergeCell ref="E205:F205"/>
    <mergeCell ref="E216:F216"/>
    <mergeCell ref="E227:F227"/>
    <mergeCell ref="E238:F238"/>
    <mergeCell ref="E249:F249"/>
    <mergeCell ref="E150:F150"/>
    <mergeCell ref="E161:F161"/>
    <mergeCell ref="E172:F172"/>
    <mergeCell ref="E183:F183"/>
    <mergeCell ref="E194:F194"/>
    <mergeCell ref="V6:W6"/>
    <mergeCell ref="G350:I350"/>
    <mergeCell ref="G352:I352"/>
    <mergeCell ref="M6:M7"/>
    <mergeCell ref="Q6:Q7"/>
    <mergeCell ref="S6:S7"/>
    <mergeCell ref="N6:N7"/>
    <mergeCell ref="T6:T7"/>
    <mergeCell ref="R6:R7"/>
    <mergeCell ref="L6:L7"/>
    <mergeCell ref="U6:U7"/>
    <mergeCell ref="J6:J7"/>
    <mergeCell ref="O6:O7"/>
    <mergeCell ref="P6:P7"/>
    <mergeCell ref="B2:I2"/>
    <mergeCell ref="B3:I3"/>
    <mergeCell ref="B6:B7"/>
    <mergeCell ref="C6:C7"/>
    <mergeCell ref="I6:I7"/>
    <mergeCell ref="D6:D7"/>
    <mergeCell ref="E6:G6"/>
    <mergeCell ref="G360:H360"/>
    <mergeCell ref="K6:K7"/>
    <mergeCell ref="H357:L357"/>
    <mergeCell ref="G353:I353"/>
    <mergeCell ref="E18:F18"/>
    <mergeCell ref="E29:F29"/>
    <mergeCell ref="E40:F40"/>
    <mergeCell ref="E51:F51"/>
    <mergeCell ref="E62:F62"/>
    <mergeCell ref="E73:F73"/>
    <mergeCell ref="E84:F84"/>
    <mergeCell ref="E95:F95"/>
    <mergeCell ref="E106:F106"/>
    <mergeCell ref="E117:F117"/>
    <mergeCell ref="E128:F128"/>
    <mergeCell ref="E139:F139"/>
    <mergeCell ref="A30:A39"/>
    <mergeCell ref="A41:A50"/>
    <mergeCell ref="A8:A17"/>
    <mergeCell ref="A19:A28"/>
    <mergeCell ref="A52:A61"/>
    <mergeCell ref="A63:A72"/>
    <mergeCell ref="A74:A83"/>
    <mergeCell ref="A85:A94"/>
    <mergeCell ref="A96:A105"/>
    <mergeCell ref="A107:A116"/>
    <mergeCell ref="A195:A204"/>
    <mergeCell ref="A206:A215"/>
    <mergeCell ref="A217:A226"/>
    <mergeCell ref="A118:A127"/>
    <mergeCell ref="A129:A138"/>
    <mergeCell ref="A140:A149"/>
    <mergeCell ref="A151:A160"/>
    <mergeCell ref="A162:A171"/>
    <mergeCell ref="M4:N4"/>
    <mergeCell ref="M3:N3"/>
    <mergeCell ref="A356:F357"/>
    <mergeCell ref="A338:A347"/>
    <mergeCell ref="A283:A292"/>
    <mergeCell ref="A294:A303"/>
    <mergeCell ref="A305:A314"/>
    <mergeCell ref="A316:A325"/>
    <mergeCell ref="A327:A336"/>
    <mergeCell ref="A228:A237"/>
    <mergeCell ref="A239:A248"/>
    <mergeCell ref="A250:A259"/>
    <mergeCell ref="A261:A270"/>
    <mergeCell ref="A272:A281"/>
    <mergeCell ref="A173:A182"/>
    <mergeCell ref="A184:A193"/>
  </mergeCells>
  <conditionalFormatting sqref="B29:C29 B8:C18 L9:M17 G18 C19:C28 C30:C39 C41:C50 C52:C61 C63:C72 C74:C83 C85:C94 C96:C105 C140:C149 C107:C116 C118:C127 C129:C138 C151:C160 C162:C171 C173:C182 C206:C215 C184:C193 C195:C204 C217:C226 C228:C237 C239:C248 C250:C259 C261:C270 C272:C281 C283:C292 C294:C303 C305:C314 C316:C325 C327:C336 C338:C347 D8:D348">
    <cfRule type="expression" dxfId="7583" priority="1441" stopIfTrue="1">
      <formula>$D8="X"</formula>
    </cfRule>
  </conditionalFormatting>
  <conditionalFormatting sqref="G29">
    <cfRule type="expression" dxfId="7582" priority="1266" stopIfTrue="1">
      <formula>$D29="X"</formula>
    </cfRule>
  </conditionalFormatting>
  <conditionalFormatting sqref="L8:P8">
    <cfRule type="expression" dxfId="7581" priority="1158" stopIfTrue="1">
      <formula>$D8="X"</formula>
    </cfRule>
  </conditionalFormatting>
  <conditionalFormatting sqref="L18">
    <cfRule type="expression" dxfId="7580" priority="1162" stopIfTrue="1">
      <formula>$D18="X"</formula>
    </cfRule>
  </conditionalFormatting>
  <conditionalFormatting sqref="E18">
    <cfRule type="expression" dxfId="7579" priority="1163" stopIfTrue="1">
      <formula>$D18="X"</formula>
    </cfRule>
  </conditionalFormatting>
  <conditionalFormatting sqref="E29">
    <cfRule type="expression" dxfId="7578" priority="1133" stopIfTrue="1">
      <formula>$D29="X"</formula>
    </cfRule>
  </conditionalFormatting>
  <conditionalFormatting sqref="M18:P18 O40 O62 O84 O106 O128 O150 O172 O194 O216 O238 O260 O282 O304 O326 O348">
    <cfRule type="expression" dxfId="7577" priority="1141" stopIfTrue="1">
      <formula>$D18="X"</formula>
    </cfRule>
  </conditionalFormatting>
  <conditionalFormatting sqref="F5">
    <cfRule type="expression" dxfId="7576" priority="1136" stopIfTrue="1">
      <formula>ISBLANK(F5)</formula>
    </cfRule>
  </conditionalFormatting>
  <conditionalFormatting sqref="M29:N29">
    <cfRule type="expression" dxfId="7575" priority="1124" stopIfTrue="1">
      <formula>$D29="X"</formula>
    </cfRule>
  </conditionalFormatting>
  <conditionalFormatting sqref="G8:G17">
    <cfRule type="expression" dxfId="7574" priority="42">
      <formula>$N$5="x"</formula>
    </cfRule>
    <cfRule type="expression" dxfId="7573" priority="1086" stopIfTrue="1">
      <formula>$D8="X"</formula>
    </cfRule>
  </conditionalFormatting>
  <conditionalFormatting sqref="E17">
    <cfRule type="expression" dxfId="7572" priority="1085" stopIfTrue="1">
      <formula>$D17="X"</formula>
    </cfRule>
  </conditionalFormatting>
  <conditionalFormatting sqref="F17">
    <cfRule type="expression" dxfId="7571" priority="1083" stopIfTrue="1">
      <formula>$D17="X"</formula>
    </cfRule>
    <cfRule type="expression" dxfId="7570" priority="1087" stopIfTrue="1">
      <formula>AND(NOT(ISBLANK(E17)),ISBLANK(F17))</formula>
    </cfRule>
    <cfRule type="expression" dxfId="7569" priority="1088" stopIfTrue="1">
      <formula>AND($F17&gt;0,OR($F17&lt;=$E17,$F17&gt;1,ROUND(F17-E17,6)&lt;ROUND(Mindest,6)))</formula>
    </cfRule>
  </conditionalFormatting>
  <conditionalFormatting sqref="N9:P9">
    <cfRule type="expression" dxfId="7568" priority="1065" stopIfTrue="1">
      <formula>$D9="X"</formula>
    </cfRule>
  </conditionalFormatting>
  <conditionalFormatting sqref="N10:P17">
    <cfRule type="expression" dxfId="7567" priority="1064" stopIfTrue="1">
      <formula>$D10="X"</formula>
    </cfRule>
  </conditionalFormatting>
  <conditionalFormatting sqref="L19:M28">
    <cfRule type="expression" dxfId="7566" priority="1059" stopIfTrue="1">
      <formula>$D19="X"</formula>
    </cfRule>
  </conditionalFormatting>
  <conditionalFormatting sqref="G19:G28">
    <cfRule type="expression" dxfId="7565" priority="1056" stopIfTrue="1">
      <formula>$D19="X"</formula>
    </cfRule>
  </conditionalFormatting>
  <conditionalFormatting sqref="B84">
    <cfRule type="expression" dxfId="7564" priority="960" stopIfTrue="1">
      <formula>$D84="X"</formula>
    </cfRule>
  </conditionalFormatting>
  <conditionalFormatting sqref="B40">
    <cfRule type="expression" dxfId="7563" priority="1051" stopIfTrue="1">
      <formula>$D40="X"</formula>
    </cfRule>
  </conditionalFormatting>
  <conditionalFormatting sqref="G40">
    <cfRule type="expression" dxfId="7562" priority="1049" stopIfTrue="1">
      <formula>$D40="X"</formula>
    </cfRule>
  </conditionalFormatting>
  <conditionalFormatting sqref="E40">
    <cfRule type="expression" dxfId="7561" priority="1047" stopIfTrue="1">
      <formula>$D40="X"</formula>
    </cfRule>
  </conditionalFormatting>
  <conditionalFormatting sqref="M40:N40">
    <cfRule type="expression" dxfId="7560" priority="1046" stopIfTrue="1">
      <formula>$D40="X"</formula>
    </cfRule>
  </conditionalFormatting>
  <conditionalFormatting sqref="L30:M39">
    <cfRule type="expression" dxfId="7559" priority="1041" stopIfTrue="1">
      <formula>$D30="X"</formula>
    </cfRule>
  </conditionalFormatting>
  <conditionalFormatting sqref="G30:G39">
    <cfRule type="expression" dxfId="7558" priority="1038" stopIfTrue="1">
      <formula>$D30="X"</formula>
    </cfRule>
  </conditionalFormatting>
  <conditionalFormatting sqref="C40">
    <cfRule type="expression" dxfId="7557" priority="1033" stopIfTrue="1">
      <formula>$D40="X"</formula>
    </cfRule>
  </conditionalFormatting>
  <conditionalFormatting sqref="L41:M50">
    <cfRule type="expression" dxfId="7556" priority="1028" stopIfTrue="1">
      <formula>$D41="X"</formula>
    </cfRule>
  </conditionalFormatting>
  <conditionalFormatting sqref="G41:G50">
    <cfRule type="expression" dxfId="7555" priority="1025" stopIfTrue="1">
      <formula>$D41="X"</formula>
    </cfRule>
  </conditionalFormatting>
  <conditionalFormatting sqref="B51">
    <cfRule type="expression" dxfId="7554" priority="1020" stopIfTrue="1">
      <formula>$D51="X"</formula>
    </cfRule>
  </conditionalFormatting>
  <conditionalFormatting sqref="G51">
    <cfRule type="expression" dxfId="7553" priority="1018" stopIfTrue="1">
      <formula>$D51="X"</formula>
    </cfRule>
  </conditionalFormatting>
  <conditionalFormatting sqref="E51">
    <cfRule type="expression" dxfId="7552" priority="1016" stopIfTrue="1">
      <formula>$D51="X"</formula>
    </cfRule>
  </conditionalFormatting>
  <conditionalFormatting sqref="M51:N51">
    <cfRule type="expression" dxfId="7551" priority="1015" stopIfTrue="1">
      <formula>$D51="X"</formula>
    </cfRule>
  </conditionalFormatting>
  <conditionalFormatting sqref="C51">
    <cfRule type="expression" dxfId="7550" priority="1013" stopIfTrue="1">
      <formula>$D51="X"</formula>
    </cfRule>
  </conditionalFormatting>
  <conditionalFormatting sqref="L52:M61">
    <cfRule type="expression" dxfId="7549" priority="1008" stopIfTrue="1">
      <formula>$D52="X"</formula>
    </cfRule>
  </conditionalFormatting>
  <conditionalFormatting sqref="G52:G61">
    <cfRule type="expression" dxfId="7548" priority="1005" stopIfTrue="1">
      <formula>$D52="X"</formula>
    </cfRule>
  </conditionalFormatting>
  <conditionalFormatting sqref="C95">
    <cfRule type="expression" dxfId="7547" priority="919" stopIfTrue="1">
      <formula>$D95="X"</formula>
    </cfRule>
  </conditionalFormatting>
  <conditionalFormatting sqref="B62">
    <cfRule type="expression" dxfId="7546" priority="1000" stopIfTrue="1">
      <formula>$D62="X"</formula>
    </cfRule>
  </conditionalFormatting>
  <conditionalFormatting sqref="G62">
    <cfRule type="expression" dxfId="7545" priority="998" stopIfTrue="1">
      <formula>$D62="X"</formula>
    </cfRule>
  </conditionalFormatting>
  <conditionalFormatting sqref="E62">
    <cfRule type="expression" dxfId="7544" priority="996" stopIfTrue="1">
      <formula>$D62="X"</formula>
    </cfRule>
  </conditionalFormatting>
  <conditionalFormatting sqref="M62:N62">
    <cfRule type="expression" dxfId="7543" priority="995" stopIfTrue="1">
      <formula>$D62="X"</formula>
    </cfRule>
  </conditionalFormatting>
  <conditionalFormatting sqref="C62">
    <cfRule type="expression" dxfId="7542" priority="993" stopIfTrue="1">
      <formula>$D62="X"</formula>
    </cfRule>
  </conditionalFormatting>
  <conditionalFormatting sqref="L63:M72">
    <cfRule type="expression" dxfId="7541" priority="988" stopIfTrue="1">
      <formula>$D63="X"</formula>
    </cfRule>
  </conditionalFormatting>
  <conditionalFormatting sqref="G63:G72">
    <cfRule type="expression" dxfId="7540" priority="985" stopIfTrue="1">
      <formula>$D63="X"</formula>
    </cfRule>
  </conditionalFormatting>
  <conditionalFormatting sqref="E106">
    <cfRule type="expression" dxfId="7539" priority="902" stopIfTrue="1">
      <formula>$D106="X"</formula>
    </cfRule>
  </conditionalFormatting>
  <conditionalFormatting sqref="M106:N106">
    <cfRule type="expression" dxfId="7538" priority="901" stopIfTrue="1">
      <formula>$D106="X"</formula>
    </cfRule>
  </conditionalFormatting>
  <conditionalFormatting sqref="B73">
    <cfRule type="expression" dxfId="7537" priority="980" stopIfTrue="1">
      <formula>$D73="X"</formula>
    </cfRule>
  </conditionalFormatting>
  <conditionalFormatting sqref="G73">
    <cfRule type="expression" dxfId="7536" priority="978" stopIfTrue="1">
      <formula>$D73="X"</formula>
    </cfRule>
  </conditionalFormatting>
  <conditionalFormatting sqref="E73">
    <cfRule type="expression" dxfId="7535" priority="976" stopIfTrue="1">
      <formula>$D73="X"</formula>
    </cfRule>
  </conditionalFormatting>
  <conditionalFormatting sqref="M73:N73">
    <cfRule type="expression" dxfId="7534" priority="975" stopIfTrue="1">
      <formula>$D73="X"</formula>
    </cfRule>
  </conditionalFormatting>
  <conditionalFormatting sqref="C73">
    <cfRule type="expression" dxfId="7533" priority="973" stopIfTrue="1">
      <formula>$D73="X"</formula>
    </cfRule>
  </conditionalFormatting>
  <conditionalFormatting sqref="L74:M83">
    <cfRule type="expression" dxfId="7532" priority="968" stopIfTrue="1">
      <formula>$D74="X"</formula>
    </cfRule>
  </conditionalFormatting>
  <conditionalFormatting sqref="G74:G83">
    <cfRule type="expression" dxfId="7531" priority="965" stopIfTrue="1">
      <formula>$D74="X"</formula>
    </cfRule>
  </conditionalFormatting>
  <conditionalFormatting sqref="G117">
    <cfRule type="expression" dxfId="7530" priority="884" stopIfTrue="1">
      <formula>$D117="X"</formula>
    </cfRule>
  </conditionalFormatting>
  <conditionalFormatting sqref="G84">
    <cfRule type="expression" dxfId="7529" priority="958" stopIfTrue="1">
      <formula>$D84="X"</formula>
    </cfRule>
  </conditionalFormatting>
  <conditionalFormatting sqref="E84">
    <cfRule type="expression" dxfId="7528" priority="956" stopIfTrue="1">
      <formula>$D84="X"</formula>
    </cfRule>
  </conditionalFormatting>
  <conditionalFormatting sqref="M84:N84">
    <cfRule type="expression" dxfId="7527" priority="955" stopIfTrue="1">
      <formula>$D84="X"</formula>
    </cfRule>
  </conditionalFormatting>
  <conditionalFormatting sqref="C84">
    <cfRule type="expression" dxfId="7526" priority="953" stopIfTrue="1">
      <formula>$D84="X"</formula>
    </cfRule>
  </conditionalFormatting>
  <conditionalFormatting sqref="L85:M94">
    <cfRule type="expression" dxfId="7525" priority="934" stopIfTrue="1">
      <formula>$D85="X"</formula>
    </cfRule>
  </conditionalFormatting>
  <conditionalFormatting sqref="G85:G94">
    <cfRule type="expression" dxfId="7524" priority="931" stopIfTrue="1">
      <formula>$D85="X"</formula>
    </cfRule>
  </conditionalFormatting>
  <conditionalFormatting sqref="L129:M138">
    <cfRule type="expression" dxfId="7523" priority="854" stopIfTrue="1">
      <formula>$D129="X"</formula>
    </cfRule>
  </conditionalFormatting>
  <conditionalFormatting sqref="B95">
    <cfRule type="expression" dxfId="7522" priority="926" stopIfTrue="1">
      <formula>$D95="X"</formula>
    </cfRule>
  </conditionalFormatting>
  <conditionalFormatting sqref="G95">
    <cfRule type="expression" dxfId="7521" priority="924" stopIfTrue="1">
      <formula>$D95="X"</formula>
    </cfRule>
  </conditionalFormatting>
  <conditionalFormatting sqref="E95">
    <cfRule type="expression" dxfId="7520" priority="922" stopIfTrue="1">
      <formula>$D95="X"</formula>
    </cfRule>
  </conditionalFormatting>
  <conditionalFormatting sqref="M95:N95">
    <cfRule type="expression" dxfId="7519" priority="921" stopIfTrue="1">
      <formula>$D95="X"</formula>
    </cfRule>
  </conditionalFormatting>
  <conditionalFormatting sqref="L96:M105">
    <cfRule type="expression" dxfId="7518" priority="914" stopIfTrue="1">
      <formula>$D96="X"</formula>
    </cfRule>
  </conditionalFormatting>
  <conditionalFormatting sqref="G96:G105">
    <cfRule type="expression" dxfId="7517" priority="911" stopIfTrue="1">
      <formula>$D96="X"</formula>
    </cfRule>
  </conditionalFormatting>
  <conditionalFormatting sqref="B106">
    <cfRule type="expression" dxfId="7516" priority="906" stopIfTrue="1">
      <formula>$D106="X"</formula>
    </cfRule>
  </conditionalFormatting>
  <conditionalFormatting sqref="G106">
    <cfRule type="expression" dxfId="7515" priority="904" stopIfTrue="1">
      <formula>$D106="X"</formula>
    </cfRule>
  </conditionalFormatting>
  <conditionalFormatting sqref="C106">
    <cfRule type="expression" dxfId="7514" priority="899" stopIfTrue="1">
      <formula>$D106="X"</formula>
    </cfRule>
  </conditionalFormatting>
  <conditionalFormatting sqref="L107:M116">
    <cfRule type="expression" dxfId="7513" priority="894" stopIfTrue="1">
      <formula>$D107="X"</formula>
    </cfRule>
  </conditionalFormatting>
  <conditionalFormatting sqref="G107:G116">
    <cfRule type="expression" dxfId="7512" priority="891" stopIfTrue="1">
      <formula>$D107="X"</formula>
    </cfRule>
  </conditionalFormatting>
  <conditionalFormatting sqref="C150">
    <cfRule type="expression" dxfId="7511" priority="819" stopIfTrue="1">
      <formula>$D150="X"</formula>
    </cfRule>
  </conditionalFormatting>
  <conditionalFormatting sqref="B117">
    <cfRule type="expression" dxfId="7510" priority="886" stopIfTrue="1">
      <formula>$D117="X"</formula>
    </cfRule>
  </conditionalFormatting>
  <conditionalFormatting sqref="E117">
    <cfRule type="expression" dxfId="7509" priority="882" stopIfTrue="1">
      <formula>$D117="X"</formula>
    </cfRule>
  </conditionalFormatting>
  <conditionalFormatting sqref="M117:N117">
    <cfRule type="expression" dxfId="7508" priority="881" stopIfTrue="1">
      <formula>$D117="X"</formula>
    </cfRule>
  </conditionalFormatting>
  <conditionalFormatting sqref="C117">
    <cfRule type="expression" dxfId="7507" priority="879" stopIfTrue="1">
      <formula>$D117="X"</formula>
    </cfRule>
  </conditionalFormatting>
  <conditionalFormatting sqref="L118:M127">
    <cfRule type="expression" dxfId="7506" priority="874" stopIfTrue="1">
      <formula>$D118="X"</formula>
    </cfRule>
  </conditionalFormatting>
  <conditionalFormatting sqref="G118:G127">
    <cfRule type="expression" dxfId="7505" priority="871" stopIfTrue="1">
      <formula>$D118="X"</formula>
    </cfRule>
  </conditionalFormatting>
  <conditionalFormatting sqref="E161">
    <cfRule type="expression" dxfId="7504" priority="802" stopIfTrue="1">
      <formula>$D161="X"</formula>
    </cfRule>
  </conditionalFormatting>
  <conditionalFormatting sqref="B128">
    <cfRule type="expression" dxfId="7503" priority="866" stopIfTrue="1">
      <formula>$D128="X"</formula>
    </cfRule>
  </conditionalFormatting>
  <conditionalFormatting sqref="G128">
    <cfRule type="expression" dxfId="7502" priority="864" stopIfTrue="1">
      <formula>$D128="X"</formula>
    </cfRule>
  </conditionalFormatting>
  <conditionalFormatting sqref="E128">
    <cfRule type="expression" dxfId="7501" priority="862" stopIfTrue="1">
      <formula>$D128="X"</formula>
    </cfRule>
  </conditionalFormatting>
  <conditionalFormatting sqref="M128:N128">
    <cfRule type="expression" dxfId="7500" priority="861" stopIfTrue="1">
      <formula>$D128="X"</formula>
    </cfRule>
  </conditionalFormatting>
  <conditionalFormatting sqref="C128">
    <cfRule type="expression" dxfId="7499" priority="859" stopIfTrue="1">
      <formula>$D128="X"</formula>
    </cfRule>
  </conditionalFormatting>
  <conditionalFormatting sqref="G129:G138">
    <cfRule type="expression" dxfId="7498" priority="851" stopIfTrue="1">
      <formula>$D129="X"</formula>
    </cfRule>
  </conditionalFormatting>
  <conditionalFormatting sqref="B172">
    <cfRule type="expression" dxfId="7497" priority="786" stopIfTrue="1">
      <formula>$D172="X"</formula>
    </cfRule>
  </conditionalFormatting>
  <conditionalFormatting sqref="B139">
    <cfRule type="expression" dxfId="7496" priority="846" stopIfTrue="1">
      <formula>$D139="X"</formula>
    </cfRule>
  </conditionalFormatting>
  <conditionalFormatting sqref="G139">
    <cfRule type="expression" dxfId="7495" priority="844" stopIfTrue="1">
      <formula>$D139="X"</formula>
    </cfRule>
  </conditionalFormatting>
  <conditionalFormatting sqref="E139">
    <cfRule type="expression" dxfId="7494" priority="842" stopIfTrue="1">
      <formula>$D139="X"</formula>
    </cfRule>
  </conditionalFormatting>
  <conditionalFormatting sqref="M139:N139">
    <cfRule type="expression" dxfId="7493" priority="841" stopIfTrue="1">
      <formula>$D139="X"</formula>
    </cfRule>
  </conditionalFormatting>
  <conditionalFormatting sqref="C139">
    <cfRule type="expression" dxfId="7492" priority="839" stopIfTrue="1">
      <formula>$D139="X"</formula>
    </cfRule>
  </conditionalFormatting>
  <conditionalFormatting sqref="L140:M149">
    <cfRule type="expression" dxfId="7491" priority="834" stopIfTrue="1">
      <formula>$D140="X"</formula>
    </cfRule>
  </conditionalFormatting>
  <conditionalFormatting sqref="G140:G149">
    <cfRule type="expression" dxfId="7490" priority="831" stopIfTrue="1">
      <formula>$D140="X"</formula>
    </cfRule>
  </conditionalFormatting>
  <conditionalFormatting sqref="B150">
    <cfRule type="expression" dxfId="7489" priority="826" stopIfTrue="1">
      <formula>$D150="X"</formula>
    </cfRule>
  </conditionalFormatting>
  <conditionalFormatting sqref="G150">
    <cfRule type="expression" dxfId="7488" priority="824" stopIfTrue="1">
      <formula>$D150="X"</formula>
    </cfRule>
  </conditionalFormatting>
  <conditionalFormatting sqref="E150">
    <cfRule type="expression" dxfId="7487" priority="822" stopIfTrue="1">
      <formula>$D150="X"</formula>
    </cfRule>
  </conditionalFormatting>
  <conditionalFormatting sqref="M150:N150">
    <cfRule type="expression" dxfId="7486" priority="821" stopIfTrue="1">
      <formula>$D150="X"</formula>
    </cfRule>
  </conditionalFormatting>
  <conditionalFormatting sqref="L151:M160">
    <cfRule type="expression" dxfId="7485" priority="814" stopIfTrue="1">
      <formula>$D151="X"</formula>
    </cfRule>
  </conditionalFormatting>
  <conditionalFormatting sqref="G151:G160">
    <cfRule type="expression" dxfId="7484" priority="811" stopIfTrue="1">
      <formula>$D151="X"</formula>
    </cfRule>
  </conditionalFormatting>
  <conditionalFormatting sqref="G184:G193">
    <cfRule type="expression" dxfId="7483" priority="751" stopIfTrue="1">
      <formula>$D184="X"</formula>
    </cfRule>
  </conditionalFormatting>
  <conditionalFormatting sqref="B161">
    <cfRule type="expression" dxfId="7482" priority="806" stopIfTrue="1">
      <formula>$D161="X"</formula>
    </cfRule>
  </conditionalFormatting>
  <conditionalFormatting sqref="G161">
    <cfRule type="expression" dxfId="7481" priority="804" stopIfTrue="1">
      <formula>$D161="X"</formula>
    </cfRule>
  </conditionalFormatting>
  <conditionalFormatting sqref="M161:N161">
    <cfRule type="expression" dxfId="7480" priority="801" stopIfTrue="1">
      <formula>$D161="X"</formula>
    </cfRule>
  </conditionalFormatting>
  <conditionalFormatting sqref="C161">
    <cfRule type="expression" dxfId="7479" priority="799" stopIfTrue="1">
      <formula>$D161="X"</formula>
    </cfRule>
  </conditionalFormatting>
  <conditionalFormatting sqref="L162:M171">
    <cfRule type="expression" dxfId="7478" priority="794" stopIfTrue="1">
      <formula>$D162="X"</formula>
    </cfRule>
  </conditionalFormatting>
  <conditionalFormatting sqref="G162:G171">
    <cfRule type="expression" dxfId="7477" priority="791" stopIfTrue="1">
      <formula>$D162="X"</formula>
    </cfRule>
  </conditionalFormatting>
  <conditionalFormatting sqref="L195:M204">
    <cfRule type="expression" dxfId="7476" priority="734" stopIfTrue="1">
      <formula>$D195="X"</formula>
    </cfRule>
  </conditionalFormatting>
  <conditionalFormatting sqref="G172">
    <cfRule type="expression" dxfId="7475" priority="784" stopIfTrue="1">
      <formula>$D172="X"</formula>
    </cfRule>
  </conditionalFormatting>
  <conditionalFormatting sqref="E172">
    <cfRule type="expression" dxfId="7474" priority="782" stopIfTrue="1">
      <formula>$D172="X"</formula>
    </cfRule>
  </conditionalFormatting>
  <conditionalFormatting sqref="M172:N172">
    <cfRule type="expression" dxfId="7473" priority="781" stopIfTrue="1">
      <formula>$D172="X"</formula>
    </cfRule>
  </conditionalFormatting>
  <conditionalFormatting sqref="C172">
    <cfRule type="expression" dxfId="7472" priority="779" stopIfTrue="1">
      <formula>$D172="X"</formula>
    </cfRule>
  </conditionalFormatting>
  <conditionalFormatting sqref="L173:M182">
    <cfRule type="expression" dxfId="7471" priority="774" stopIfTrue="1">
      <formula>$D173="X"</formula>
    </cfRule>
  </conditionalFormatting>
  <conditionalFormatting sqref="G173:G182">
    <cfRule type="expression" dxfId="7470" priority="771" stopIfTrue="1">
      <formula>$D173="X"</formula>
    </cfRule>
  </conditionalFormatting>
  <conditionalFormatting sqref="B183">
    <cfRule type="expression" dxfId="7469" priority="766" stopIfTrue="1">
      <formula>$D183="X"</formula>
    </cfRule>
  </conditionalFormatting>
  <conditionalFormatting sqref="G183">
    <cfRule type="expression" dxfId="7468" priority="764" stopIfTrue="1">
      <formula>$D183="X"</formula>
    </cfRule>
  </conditionalFormatting>
  <conditionalFormatting sqref="E183">
    <cfRule type="expression" dxfId="7467" priority="762" stopIfTrue="1">
      <formula>$D183="X"</formula>
    </cfRule>
  </conditionalFormatting>
  <conditionalFormatting sqref="M183:N183">
    <cfRule type="expression" dxfId="7466" priority="761" stopIfTrue="1">
      <formula>$D183="X"</formula>
    </cfRule>
  </conditionalFormatting>
  <conditionalFormatting sqref="C183">
    <cfRule type="expression" dxfId="7465" priority="759" stopIfTrue="1">
      <formula>$D183="X"</formula>
    </cfRule>
  </conditionalFormatting>
  <conditionalFormatting sqref="L184:M193">
    <cfRule type="expression" dxfId="7464" priority="754" stopIfTrue="1">
      <formula>$D184="X"</formula>
    </cfRule>
  </conditionalFormatting>
  <conditionalFormatting sqref="M216:N216">
    <cfRule type="expression" dxfId="7463" priority="701" stopIfTrue="1">
      <formula>$D216="X"</formula>
    </cfRule>
  </conditionalFormatting>
  <conditionalFormatting sqref="B194">
    <cfRule type="expression" dxfId="7462" priority="746" stopIfTrue="1">
      <formula>$D194="X"</formula>
    </cfRule>
  </conditionalFormatting>
  <conditionalFormatting sqref="G194">
    <cfRule type="expression" dxfId="7461" priority="744" stopIfTrue="1">
      <formula>$D194="X"</formula>
    </cfRule>
  </conditionalFormatting>
  <conditionalFormatting sqref="E194">
    <cfRule type="expression" dxfId="7460" priority="742" stopIfTrue="1">
      <formula>$D194="X"</formula>
    </cfRule>
  </conditionalFormatting>
  <conditionalFormatting sqref="M194:N194">
    <cfRule type="expression" dxfId="7459" priority="741" stopIfTrue="1">
      <formula>$D194="X"</formula>
    </cfRule>
  </conditionalFormatting>
  <conditionalFormatting sqref="C194">
    <cfRule type="expression" dxfId="7458" priority="739" stopIfTrue="1">
      <formula>$D194="X"</formula>
    </cfRule>
  </conditionalFormatting>
  <conditionalFormatting sqref="G195:G204">
    <cfRule type="expression" dxfId="7457" priority="731" stopIfTrue="1">
      <formula>$D195="X"</formula>
    </cfRule>
  </conditionalFormatting>
  <conditionalFormatting sqref="G227">
    <cfRule type="expression" dxfId="7456" priority="684" stopIfTrue="1">
      <formula>$D227="X"</formula>
    </cfRule>
  </conditionalFormatting>
  <conditionalFormatting sqref="B205">
    <cfRule type="expression" dxfId="7455" priority="726" stopIfTrue="1">
      <formula>$D205="X"</formula>
    </cfRule>
  </conditionalFormatting>
  <conditionalFormatting sqref="G205">
    <cfRule type="expression" dxfId="7454" priority="724" stopIfTrue="1">
      <formula>$D205="X"</formula>
    </cfRule>
  </conditionalFormatting>
  <conditionalFormatting sqref="E205">
    <cfRule type="expression" dxfId="7453" priority="722" stopIfTrue="1">
      <formula>$D205="X"</formula>
    </cfRule>
  </conditionalFormatting>
  <conditionalFormatting sqref="M205:N205">
    <cfRule type="expression" dxfId="7452" priority="721" stopIfTrue="1">
      <formula>$D205="X"</formula>
    </cfRule>
  </conditionalFormatting>
  <conditionalFormatting sqref="C205">
    <cfRule type="expression" dxfId="7451" priority="719" stopIfTrue="1">
      <formula>$D205="X"</formula>
    </cfRule>
  </conditionalFormatting>
  <conditionalFormatting sqref="L206:M215">
    <cfRule type="expression" dxfId="7450" priority="714" stopIfTrue="1">
      <formula>$D206="X"</formula>
    </cfRule>
  </conditionalFormatting>
  <conditionalFormatting sqref="G206:G215">
    <cfRule type="expression" dxfId="7449" priority="711" stopIfTrue="1">
      <formula>$D206="X"</formula>
    </cfRule>
  </conditionalFormatting>
  <conditionalFormatting sqref="B238">
    <cfRule type="expression" dxfId="7448" priority="666" stopIfTrue="1">
      <formula>$D238="X"</formula>
    </cfRule>
  </conditionalFormatting>
  <conditionalFormatting sqref="B216">
    <cfRule type="expression" dxfId="7447" priority="706" stopIfTrue="1">
      <formula>$D216="X"</formula>
    </cfRule>
  </conditionalFormatting>
  <conditionalFormatting sqref="G216">
    <cfRule type="expression" dxfId="7446" priority="704" stopIfTrue="1">
      <formula>$D216="X"</formula>
    </cfRule>
  </conditionalFormatting>
  <conditionalFormatting sqref="E216">
    <cfRule type="expression" dxfId="7445" priority="702" stopIfTrue="1">
      <formula>$D216="X"</formula>
    </cfRule>
  </conditionalFormatting>
  <conditionalFormatting sqref="C216">
    <cfRule type="expression" dxfId="7444" priority="699" stopIfTrue="1">
      <formula>$D216="X"</formula>
    </cfRule>
  </conditionalFormatting>
  <conditionalFormatting sqref="L217:M226">
    <cfRule type="expression" dxfId="7443" priority="694" stopIfTrue="1">
      <formula>$D217="X"</formula>
    </cfRule>
  </conditionalFormatting>
  <conditionalFormatting sqref="G217:G226">
    <cfRule type="expression" dxfId="7442" priority="691" stopIfTrue="1">
      <formula>$D217="X"</formula>
    </cfRule>
  </conditionalFormatting>
  <conditionalFormatting sqref="B227">
    <cfRule type="expression" dxfId="7441" priority="686" stopIfTrue="1">
      <formula>$D227="X"</formula>
    </cfRule>
  </conditionalFormatting>
  <conditionalFormatting sqref="E227">
    <cfRule type="expression" dxfId="7440" priority="682" stopIfTrue="1">
      <formula>$D227="X"</formula>
    </cfRule>
  </conditionalFormatting>
  <conditionalFormatting sqref="M227:N227">
    <cfRule type="expression" dxfId="7439" priority="681" stopIfTrue="1">
      <formula>$D227="X"</formula>
    </cfRule>
  </conditionalFormatting>
  <conditionalFormatting sqref="C227">
    <cfRule type="expression" dxfId="7438" priority="679" stopIfTrue="1">
      <formula>$D227="X"</formula>
    </cfRule>
  </conditionalFormatting>
  <conditionalFormatting sqref="L228:M237">
    <cfRule type="expression" dxfId="7437" priority="674" stopIfTrue="1">
      <formula>$D228="X"</formula>
    </cfRule>
  </conditionalFormatting>
  <conditionalFormatting sqref="G228:G237">
    <cfRule type="expression" dxfId="7436" priority="671" stopIfTrue="1">
      <formula>$D228="X"</formula>
    </cfRule>
  </conditionalFormatting>
  <conditionalFormatting sqref="G238">
    <cfRule type="expression" dxfId="7435" priority="664" stopIfTrue="1">
      <formula>$D238="X"</formula>
    </cfRule>
  </conditionalFormatting>
  <conditionalFormatting sqref="E238">
    <cfRule type="expression" dxfId="7434" priority="662" stopIfTrue="1">
      <formula>$D238="X"</formula>
    </cfRule>
  </conditionalFormatting>
  <conditionalFormatting sqref="M238:N238">
    <cfRule type="expression" dxfId="7433" priority="661" stopIfTrue="1">
      <formula>$D238="X"</formula>
    </cfRule>
  </conditionalFormatting>
  <conditionalFormatting sqref="C238">
    <cfRule type="expression" dxfId="7432" priority="659" stopIfTrue="1">
      <formula>$D238="X"</formula>
    </cfRule>
  </conditionalFormatting>
  <conditionalFormatting sqref="L239:M248">
    <cfRule type="expression" dxfId="7431" priority="654" stopIfTrue="1">
      <formula>$D239="X"</formula>
    </cfRule>
  </conditionalFormatting>
  <conditionalFormatting sqref="G239:G248">
    <cfRule type="expression" dxfId="7430" priority="651" stopIfTrue="1">
      <formula>$D239="X"</formula>
    </cfRule>
  </conditionalFormatting>
  <conditionalFormatting sqref="B249">
    <cfRule type="expression" dxfId="7429" priority="646" stopIfTrue="1">
      <formula>$D249="X"</formula>
    </cfRule>
  </conditionalFormatting>
  <conditionalFormatting sqref="G249">
    <cfRule type="expression" dxfId="7428" priority="644" stopIfTrue="1">
      <formula>$D249="X"</formula>
    </cfRule>
  </conditionalFormatting>
  <conditionalFormatting sqref="E249">
    <cfRule type="expression" dxfId="7427" priority="642" stopIfTrue="1">
      <formula>$D249="X"</formula>
    </cfRule>
  </conditionalFormatting>
  <conditionalFormatting sqref="M249:N249">
    <cfRule type="expression" dxfId="7426" priority="641" stopIfTrue="1">
      <formula>$D249="X"</formula>
    </cfRule>
  </conditionalFormatting>
  <conditionalFormatting sqref="C249">
    <cfRule type="expression" dxfId="7425" priority="639" stopIfTrue="1">
      <formula>$D249="X"</formula>
    </cfRule>
  </conditionalFormatting>
  <conditionalFormatting sqref="L250:M259">
    <cfRule type="expression" dxfId="7424" priority="634" stopIfTrue="1">
      <formula>$D250="X"</formula>
    </cfRule>
  </conditionalFormatting>
  <conditionalFormatting sqref="G250:G259">
    <cfRule type="expression" dxfId="7423" priority="631" stopIfTrue="1">
      <formula>$D250="X"</formula>
    </cfRule>
  </conditionalFormatting>
  <conditionalFormatting sqref="C271">
    <cfRule type="expression" dxfId="7422" priority="599" stopIfTrue="1">
      <formula>$D271="X"</formula>
    </cfRule>
  </conditionalFormatting>
  <conditionalFormatting sqref="B260">
    <cfRule type="expression" dxfId="7421" priority="626" stopIfTrue="1">
      <formula>$D260="X"</formula>
    </cfRule>
  </conditionalFormatting>
  <conditionalFormatting sqref="G260">
    <cfRule type="expression" dxfId="7420" priority="624" stopIfTrue="1">
      <formula>$D260="X"</formula>
    </cfRule>
  </conditionalFormatting>
  <conditionalFormatting sqref="E260">
    <cfRule type="expression" dxfId="7419" priority="622" stopIfTrue="1">
      <formula>$D260="X"</formula>
    </cfRule>
  </conditionalFormatting>
  <conditionalFormatting sqref="M260:N260">
    <cfRule type="expression" dxfId="7418" priority="621" stopIfTrue="1">
      <formula>$D260="X"</formula>
    </cfRule>
  </conditionalFormatting>
  <conditionalFormatting sqref="C260">
    <cfRule type="expression" dxfId="7417" priority="619" stopIfTrue="1">
      <formula>$D260="X"</formula>
    </cfRule>
  </conditionalFormatting>
  <conditionalFormatting sqref="L261:M270">
    <cfRule type="expression" dxfId="7416" priority="614" stopIfTrue="1">
      <formula>$D261="X"</formula>
    </cfRule>
  </conditionalFormatting>
  <conditionalFormatting sqref="G261:G270">
    <cfRule type="expression" dxfId="7415" priority="611" stopIfTrue="1">
      <formula>$D261="X"</formula>
    </cfRule>
  </conditionalFormatting>
  <conditionalFormatting sqref="E282">
    <cfRule type="expression" dxfId="7414" priority="582" stopIfTrue="1">
      <formula>$D282="X"</formula>
    </cfRule>
  </conditionalFormatting>
  <conditionalFormatting sqref="M282:N282">
    <cfRule type="expression" dxfId="7413" priority="581" stopIfTrue="1">
      <formula>$D282="X"</formula>
    </cfRule>
  </conditionalFormatting>
  <conditionalFormatting sqref="B271">
    <cfRule type="expression" dxfId="7412" priority="606" stopIfTrue="1">
      <formula>$D271="X"</formula>
    </cfRule>
  </conditionalFormatting>
  <conditionalFormatting sqref="G271">
    <cfRule type="expression" dxfId="7411" priority="604" stopIfTrue="1">
      <formula>$D271="X"</formula>
    </cfRule>
  </conditionalFormatting>
  <conditionalFormatting sqref="E271">
    <cfRule type="expression" dxfId="7410" priority="602" stopIfTrue="1">
      <formula>$D271="X"</formula>
    </cfRule>
  </conditionalFormatting>
  <conditionalFormatting sqref="M271:N271">
    <cfRule type="expression" dxfId="7409" priority="601" stopIfTrue="1">
      <formula>$D271="X"</formula>
    </cfRule>
  </conditionalFormatting>
  <conditionalFormatting sqref="L272:M281">
    <cfRule type="expression" dxfId="7408" priority="594" stopIfTrue="1">
      <formula>$D272="X"</formula>
    </cfRule>
  </conditionalFormatting>
  <conditionalFormatting sqref="G272:G281">
    <cfRule type="expression" dxfId="7407" priority="591" stopIfTrue="1">
      <formula>$D272="X"</formula>
    </cfRule>
  </conditionalFormatting>
  <conditionalFormatting sqref="G293">
    <cfRule type="expression" dxfId="7406" priority="564" stopIfTrue="1">
      <formula>$D293="X"</formula>
    </cfRule>
  </conditionalFormatting>
  <conditionalFormatting sqref="B282">
    <cfRule type="expression" dxfId="7405" priority="586" stopIfTrue="1">
      <formula>$D282="X"</formula>
    </cfRule>
  </conditionalFormatting>
  <conditionalFormatting sqref="G282">
    <cfRule type="expression" dxfId="7404" priority="584" stopIfTrue="1">
      <formula>$D282="X"</formula>
    </cfRule>
  </conditionalFormatting>
  <conditionalFormatting sqref="C282">
    <cfRule type="expression" dxfId="7403" priority="579" stopIfTrue="1">
      <formula>$D282="X"</formula>
    </cfRule>
  </conditionalFormatting>
  <conditionalFormatting sqref="L283:M292">
    <cfRule type="expression" dxfId="7402" priority="574" stopIfTrue="1">
      <formula>$D283="X"</formula>
    </cfRule>
  </conditionalFormatting>
  <conditionalFormatting sqref="G283:G292">
    <cfRule type="expression" dxfId="7401" priority="571" stopIfTrue="1">
      <formula>$D283="X"</formula>
    </cfRule>
  </conditionalFormatting>
  <conditionalFormatting sqref="B293">
    <cfRule type="expression" dxfId="7400" priority="566" stopIfTrue="1">
      <formula>$D293="X"</formula>
    </cfRule>
  </conditionalFormatting>
  <conditionalFormatting sqref="E293">
    <cfRule type="expression" dxfId="7399" priority="562" stopIfTrue="1">
      <formula>$D293="X"</formula>
    </cfRule>
  </conditionalFormatting>
  <conditionalFormatting sqref="M293:N293">
    <cfRule type="expression" dxfId="7398" priority="561" stopIfTrue="1">
      <formula>$D293="X"</formula>
    </cfRule>
  </conditionalFormatting>
  <conditionalFormatting sqref="C293">
    <cfRule type="expression" dxfId="7397" priority="559" stopIfTrue="1">
      <formula>$D293="X"</formula>
    </cfRule>
  </conditionalFormatting>
  <conditionalFormatting sqref="L294:M303">
    <cfRule type="expression" dxfId="7396" priority="554" stopIfTrue="1">
      <formula>$D294="X"</formula>
    </cfRule>
  </conditionalFormatting>
  <conditionalFormatting sqref="G294:G303">
    <cfRule type="expression" dxfId="7395" priority="551" stopIfTrue="1">
      <formula>$D294="X"</formula>
    </cfRule>
  </conditionalFormatting>
  <conditionalFormatting sqref="G305:G314">
    <cfRule type="expression" dxfId="7394" priority="531" stopIfTrue="1">
      <formula>$D305="X"</formula>
    </cfRule>
  </conditionalFormatting>
  <conditionalFormatting sqref="B304">
    <cfRule type="expression" dxfId="7393" priority="546" stopIfTrue="1">
      <formula>$D304="X"</formula>
    </cfRule>
  </conditionalFormatting>
  <conditionalFormatting sqref="G304">
    <cfRule type="expression" dxfId="7392" priority="544" stopIfTrue="1">
      <formula>$D304="X"</formula>
    </cfRule>
  </conditionalFormatting>
  <conditionalFormatting sqref="E304">
    <cfRule type="expression" dxfId="7391" priority="542" stopIfTrue="1">
      <formula>$D304="X"</formula>
    </cfRule>
  </conditionalFormatting>
  <conditionalFormatting sqref="M304:N304">
    <cfRule type="expression" dxfId="7390" priority="541" stopIfTrue="1">
      <formula>$D304="X"</formula>
    </cfRule>
  </conditionalFormatting>
  <conditionalFormatting sqref="C304">
    <cfRule type="expression" dxfId="7389" priority="539" stopIfTrue="1">
      <formula>$D304="X"</formula>
    </cfRule>
  </conditionalFormatting>
  <conditionalFormatting sqref="L305:M314">
    <cfRule type="expression" dxfId="7388" priority="534" stopIfTrue="1">
      <formula>$D305="X"</formula>
    </cfRule>
  </conditionalFormatting>
  <conditionalFormatting sqref="B315">
    <cfRule type="expression" dxfId="7387" priority="526" stopIfTrue="1">
      <formula>$D315="X"</formula>
    </cfRule>
  </conditionalFormatting>
  <conditionalFormatting sqref="G315">
    <cfRule type="expression" dxfId="7386" priority="524" stopIfTrue="1">
      <formula>$D315="X"</formula>
    </cfRule>
  </conditionalFormatting>
  <conditionalFormatting sqref="E315">
    <cfRule type="expression" dxfId="7385" priority="522" stopIfTrue="1">
      <formula>$D315="X"</formula>
    </cfRule>
  </conditionalFormatting>
  <conditionalFormatting sqref="M315:N315">
    <cfRule type="expression" dxfId="7384" priority="521" stopIfTrue="1">
      <formula>$D315="X"</formula>
    </cfRule>
  </conditionalFormatting>
  <conditionalFormatting sqref="C315">
    <cfRule type="expression" dxfId="7383" priority="520" stopIfTrue="1">
      <formula>$D315="X"</formula>
    </cfRule>
  </conditionalFormatting>
  <conditionalFormatting sqref="L316:M325">
    <cfRule type="expression" dxfId="7382" priority="515" stopIfTrue="1">
      <formula>$D316="X"</formula>
    </cfRule>
  </conditionalFormatting>
  <conditionalFormatting sqref="G316:G325">
    <cfRule type="expression" dxfId="7381" priority="512" stopIfTrue="1">
      <formula>$D316="X"</formula>
    </cfRule>
  </conditionalFormatting>
  <conditionalFormatting sqref="B326">
    <cfRule type="expression" dxfId="7380" priority="507" stopIfTrue="1">
      <formula>$D326="X"</formula>
    </cfRule>
  </conditionalFormatting>
  <conditionalFormatting sqref="G326">
    <cfRule type="expression" dxfId="7379" priority="505" stopIfTrue="1">
      <formula>$D326="X"</formula>
    </cfRule>
  </conditionalFormatting>
  <conditionalFormatting sqref="E326">
    <cfRule type="expression" dxfId="7378" priority="503" stopIfTrue="1">
      <formula>$D326="X"</formula>
    </cfRule>
  </conditionalFormatting>
  <conditionalFormatting sqref="M326:N326">
    <cfRule type="expression" dxfId="7377" priority="502" stopIfTrue="1">
      <formula>$D326="X"</formula>
    </cfRule>
  </conditionalFormatting>
  <conditionalFormatting sqref="C326">
    <cfRule type="expression" dxfId="7376" priority="501" stopIfTrue="1">
      <formula>$D326="X"</formula>
    </cfRule>
  </conditionalFormatting>
  <conditionalFormatting sqref="L327:M336">
    <cfRule type="expression" dxfId="7375" priority="496" stopIfTrue="1">
      <formula>$D327="X"</formula>
    </cfRule>
  </conditionalFormatting>
  <conditionalFormatting sqref="G327:G336">
    <cfRule type="expression" dxfId="7374" priority="493" stopIfTrue="1">
      <formula>$D327="X"</formula>
    </cfRule>
  </conditionalFormatting>
  <conditionalFormatting sqref="C337">
    <cfRule type="expression" dxfId="7373" priority="482" stopIfTrue="1">
      <formula>$D337="X"</formula>
    </cfRule>
  </conditionalFormatting>
  <conditionalFormatting sqref="G337">
    <cfRule type="expression" dxfId="7372" priority="486" stopIfTrue="1">
      <formula>$D337="X"</formula>
    </cfRule>
  </conditionalFormatting>
  <conditionalFormatting sqref="E337">
    <cfRule type="expression" dxfId="7371" priority="484" stopIfTrue="1">
      <formula>$D337="X"</formula>
    </cfRule>
  </conditionalFormatting>
  <conditionalFormatting sqref="M337:N337">
    <cfRule type="expression" dxfId="7370" priority="483" stopIfTrue="1">
      <formula>$D337="X"</formula>
    </cfRule>
  </conditionalFormatting>
  <conditionalFormatting sqref="L338:M347">
    <cfRule type="expression" dxfId="7369" priority="477" stopIfTrue="1">
      <formula>$D338="X"</formula>
    </cfRule>
  </conditionalFormatting>
  <conditionalFormatting sqref="G338:G347">
    <cfRule type="expression" dxfId="7368" priority="474" stopIfTrue="1">
      <formula>$D338="X"</formula>
    </cfRule>
  </conditionalFormatting>
  <conditionalFormatting sqref="E348">
    <cfRule type="expression" dxfId="7367" priority="465" stopIfTrue="1">
      <formula>$D348="X"</formula>
    </cfRule>
  </conditionalFormatting>
  <conditionalFormatting sqref="G348">
    <cfRule type="expression" dxfId="7366" priority="467" stopIfTrue="1">
      <formula>$D348="X"</formula>
    </cfRule>
  </conditionalFormatting>
  <conditionalFormatting sqref="M348:N348">
    <cfRule type="expression" dxfId="7365" priority="464" stopIfTrue="1">
      <formula>$D348="X"</formula>
    </cfRule>
  </conditionalFormatting>
  <conditionalFormatting sqref="C348">
    <cfRule type="expression" dxfId="7364" priority="463" stopIfTrue="1">
      <formula>$D348="X"</formula>
    </cfRule>
  </conditionalFormatting>
  <conditionalFormatting sqref="N19:P19 O41 O63 O85 O107 O129 O151 O173 O195 O217 O239 O261 O283 O305 O327">
    <cfRule type="expression" dxfId="7363" priority="462" stopIfTrue="1">
      <formula>$D19="X"</formula>
    </cfRule>
  </conditionalFormatting>
  <conditionalFormatting sqref="N20:P20 O42 O64 O86 O108 O130 O152 O174 O196 O218 O240 O262 O284 O306 O328">
    <cfRule type="expression" dxfId="7362" priority="461" stopIfTrue="1">
      <formula>$D20="X"</formula>
    </cfRule>
  </conditionalFormatting>
  <conditionalFormatting sqref="N21:P28 O43:O50 O65:O72 O87:O94 O109:O116 O131:O138 O153:O160 O175:O182 O197:O204 O219:O226 O241:O248 O263:O270 O285:O292 O307:O314 O329:O336">
    <cfRule type="expression" dxfId="7361" priority="460" stopIfTrue="1">
      <formula>$D21="X"</formula>
    </cfRule>
  </conditionalFormatting>
  <conditionalFormatting sqref="N30:P30 O52 O74 O96 O118 O140 O162 O184 O206 O228 O250 O272 O294 O316 O338">
    <cfRule type="expression" dxfId="7360" priority="459" stopIfTrue="1">
      <formula>$D30="X"</formula>
    </cfRule>
  </conditionalFormatting>
  <conditionalFormatting sqref="N31:P31 O53 O75 O97 O119 O141 O163 O185 O207 O229 O251 O273 O295 O317 O339">
    <cfRule type="expression" dxfId="7359" priority="458" stopIfTrue="1">
      <formula>$D31="X"</formula>
    </cfRule>
  </conditionalFormatting>
  <conditionalFormatting sqref="N32:P39 O54:O61 O76:O83 O98:O105 O120:O127 O142:O149 O164:O171 O186:O193 O208:O215 O230:O237 O252:O259 O274:O281 O296:O303 O318:O325 O340:O347">
    <cfRule type="expression" dxfId="7358" priority="457" stopIfTrue="1">
      <formula>$D32="X"</formula>
    </cfRule>
  </conditionalFormatting>
  <conditionalFormatting sqref="N41 P41">
    <cfRule type="expression" dxfId="7357" priority="456" stopIfTrue="1">
      <formula>$D41="X"</formula>
    </cfRule>
  </conditionalFormatting>
  <conditionalFormatting sqref="N42 P42">
    <cfRule type="expression" dxfId="7356" priority="455" stopIfTrue="1">
      <formula>$D42="X"</formula>
    </cfRule>
  </conditionalFormatting>
  <conditionalFormatting sqref="N43:N50 P43:P50">
    <cfRule type="expression" dxfId="7355" priority="454" stopIfTrue="1">
      <formula>$D43="X"</formula>
    </cfRule>
  </conditionalFormatting>
  <conditionalFormatting sqref="N52 P52">
    <cfRule type="expression" dxfId="7354" priority="453" stopIfTrue="1">
      <formula>$D52="X"</formula>
    </cfRule>
  </conditionalFormatting>
  <conditionalFormatting sqref="N53 P53">
    <cfRule type="expression" dxfId="7353" priority="452" stopIfTrue="1">
      <formula>$D53="X"</formula>
    </cfRule>
  </conditionalFormatting>
  <conditionalFormatting sqref="N54:N61 P54:P61">
    <cfRule type="expression" dxfId="7352" priority="451" stopIfTrue="1">
      <formula>$D54="X"</formula>
    </cfRule>
  </conditionalFormatting>
  <conditionalFormatting sqref="N63 P63">
    <cfRule type="expression" dxfId="7351" priority="450" stopIfTrue="1">
      <formula>$D63="X"</formula>
    </cfRule>
  </conditionalFormatting>
  <conditionalFormatting sqref="N64 P64">
    <cfRule type="expression" dxfId="7350" priority="449" stopIfTrue="1">
      <formula>$D64="X"</formula>
    </cfRule>
  </conditionalFormatting>
  <conditionalFormatting sqref="N65:N72 P65:P72">
    <cfRule type="expression" dxfId="7349" priority="448" stopIfTrue="1">
      <formula>$D65="X"</formula>
    </cfRule>
  </conditionalFormatting>
  <conditionalFormatting sqref="N74 P74">
    <cfRule type="expression" dxfId="7348" priority="447" stopIfTrue="1">
      <formula>$D74="X"</formula>
    </cfRule>
  </conditionalFormatting>
  <conditionalFormatting sqref="N75 P75">
    <cfRule type="expression" dxfId="7347" priority="446" stopIfTrue="1">
      <formula>$D75="X"</formula>
    </cfRule>
  </conditionalFormatting>
  <conditionalFormatting sqref="N76:N83 P76:P83">
    <cfRule type="expression" dxfId="7346" priority="445" stopIfTrue="1">
      <formula>$D76="X"</formula>
    </cfRule>
  </conditionalFormatting>
  <conditionalFormatting sqref="N85 P85">
    <cfRule type="expression" dxfId="7345" priority="444" stopIfTrue="1">
      <formula>$D85="X"</formula>
    </cfRule>
  </conditionalFormatting>
  <conditionalFormatting sqref="N86 P86">
    <cfRule type="expression" dxfId="7344" priority="443" stopIfTrue="1">
      <formula>$D86="X"</formula>
    </cfRule>
  </conditionalFormatting>
  <conditionalFormatting sqref="N87:N94 P87:P94">
    <cfRule type="expression" dxfId="7343" priority="442" stopIfTrue="1">
      <formula>$D87="X"</formula>
    </cfRule>
  </conditionalFormatting>
  <conditionalFormatting sqref="N96 P96">
    <cfRule type="expression" dxfId="7342" priority="441" stopIfTrue="1">
      <formula>$D96="X"</formula>
    </cfRule>
  </conditionalFormatting>
  <conditionalFormatting sqref="N97 P97">
    <cfRule type="expression" dxfId="7341" priority="440" stopIfTrue="1">
      <formula>$D97="X"</formula>
    </cfRule>
  </conditionalFormatting>
  <conditionalFormatting sqref="N98:N105 P98:P105">
    <cfRule type="expression" dxfId="7340" priority="439" stopIfTrue="1">
      <formula>$D98="X"</formula>
    </cfRule>
  </conditionalFormatting>
  <conditionalFormatting sqref="N107 P107">
    <cfRule type="expression" dxfId="7339" priority="438" stopIfTrue="1">
      <formula>$D107="X"</formula>
    </cfRule>
  </conditionalFormatting>
  <conditionalFormatting sqref="N108 P108">
    <cfRule type="expression" dxfId="7338" priority="437" stopIfTrue="1">
      <formula>$D108="X"</formula>
    </cfRule>
  </conditionalFormatting>
  <conditionalFormatting sqref="N109:N116 P109:P116">
    <cfRule type="expression" dxfId="7337" priority="436" stopIfTrue="1">
      <formula>$D109="X"</formula>
    </cfRule>
  </conditionalFormatting>
  <conditionalFormatting sqref="N118 P118">
    <cfRule type="expression" dxfId="7336" priority="435" stopIfTrue="1">
      <formula>$D118="X"</formula>
    </cfRule>
  </conditionalFormatting>
  <conditionalFormatting sqref="N119 P119">
    <cfRule type="expression" dxfId="7335" priority="434" stopIfTrue="1">
      <formula>$D119="X"</formula>
    </cfRule>
  </conditionalFormatting>
  <conditionalFormatting sqref="N120:N127 P120:P127">
    <cfRule type="expression" dxfId="7334" priority="433" stopIfTrue="1">
      <formula>$D120="X"</formula>
    </cfRule>
  </conditionalFormatting>
  <conditionalFormatting sqref="N129 P129">
    <cfRule type="expression" dxfId="7333" priority="432" stopIfTrue="1">
      <formula>$D129="X"</formula>
    </cfRule>
  </conditionalFormatting>
  <conditionalFormatting sqref="N130 P130">
    <cfRule type="expression" dxfId="7332" priority="431" stopIfTrue="1">
      <formula>$D130="X"</formula>
    </cfRule>
  </conditionalFormatting>
  <conditionalFormatting sqref="N131:N138 P131:P138">
    <cfRule type="expression" dxfId="7331" priority="430" stopIfTrue="1">
      <formula>$D131="X"</formula>
    </cfRule>
  </conditionalFormatting>
  <conditionalFormatting sqref="N140 P140">
    <cfRule type="expression" dxfId="7330" priority="429" stopIfTrue="1">
      <formula>$D140="X"</formula>
    </cfRule>
  </conditionalFormatting>
  <conditionalFormatting sqref="N141 P141">
    <cfRule type="expression" dxfId="7329" priority="428" stopIfTrue="1">
      <formula>$D141="X"</formula>
    </cfRule>
  </conditionalFormatting>
  <conditionalFormatting sqref="N142:N149 P142:P149">
    <cfRule type="expression" dxfId="7328" priority="427" stopIfTrue="1">
      <formula>$D142="X"</formula>
    </cfRule>
  </conditionalFormatting>
  <conditionalFormatting sqref="N151 P151">
    <cfRule type="expression" dxfId="7327" priority="426" stopIfTrue="1">
      <formula>$D151="X"</formula>
    </cfRule>
  </conditionalFormatting>
  <conditionalFormatting sqref="N152 P152">
    <cfRule type="expression" dxfId="7326" priority="425" stopIfTrue="1">
      <formula>$D152="X"</formula>
    </cfRule>
  </conditionalFormatting>
  <conditionalFormatting sqref="N153:N160 P153:P160">
    <cfRule type="expression" dxfId="7325" priority="424" stopIfTrue="1">
      <formula>$D153="X"</formula>
    </cfRule>
  </conditionalFormatting>
  <conditionalFormatting sqref="N162 P162">
    <cfRule type="expression" dxfId="7324" priority="423" stopIfTrue="1">
      <formula>$D162="X"</formula>
    </cfRule>
  </conditionalFormatting>
  <conditionalFormatting sqref="N163 P163">
    <cfRule type="expression" dxfId="7323" priority="422" stopIfTrue="1">
      <formula>$D163="X"</formula>
    </cfRule>
  </conditionalFormatting>
  <conditionalFormatting sqref="N164:N171 P164:P171">
    <cfRule type="expression" dxfId="7322" priority="421" stopIfTrue="1">
      <formula>$D164="X"</formula>
    </cfRule>
  </conditionalFormatting>
  <conditionalFormatting sqref="N173 P173">
    <cfRule type="expression" dxfId="7321" priority="420" stopIfTrue="1">
      <formula>$D173="X"</formula>
    </cfRule>
  </conditionalFormatting>
  <conditionalFormatting sqref="N174 P174">
    <cfRule type="expression" dxfId="7320" priority="419" stopIfTrue="1">
      <formula>$D174="X"</formula>
    </cfRule>
  </conditionalFormatting>
  <conditionalFormatting sqref="N175:N182 P175:P182">
    <cfRule type="expression" dxfId="7319" priority="418" stopIfTrue="1">
      <formula>$D175="X"</formula>
    </cfRule>
  </conditionalFormatting>
  <conditionalFormatting sqref="N184 P184">
    <cfRule type="expression" dxfId="7318" priority="417" stopIfTrue="1">
      <formula>$D184="X"</formula>
    </cfRule>
  </conditionalFormatting>
  <conditionalFormatting sqref="N185 P185">
    <cfRule type="expression" dxfId="7317" priority="416" stopIfTrue="1">
      <formula>$D185="X"</formula>
    </cfRule>
  </conditionalFormatting>
  <conditionalFormatting sqref="N186:N193 P186:P193">
    <cfRule type="expression" dxfId="7316" priority="415" stopIfTrue="1">
      <formula>$D186="X"</formula>
    </cfRule>
  </conditionalFormatting>
  <conditionalFormatting sqref="N195 P195">
    <cfRule type="expression" dxfId="7315" priority="414" stopIfTrue="1">
      <formula>$D195="X"</formula>
    </cfRule>
  </conditionalFormatting>
  <conditionalFormatting sqref="N196 P196">
    <cfRule type="expression" dxfId="7314" priority="413" stopIfTrue="1">
      <formula>$D196="X"</formula>
    </cfRule>
  </conditionalFormatting>
  <conditionalFormatting sqref="N197:N204 P197:P204">
    <cfRule type="expression" dxfId="7313" priority="412" stopIfTrue="1">
      <formula>$D197="X"</formula>
    </cfRule>
  </conditionalFormatting>
  <conditionalFormatting sqref="N206 P206">
    <cfRule type="expression" dxfId="7312" priority="411" stopIfTrue="1">
      <formula>$D206="X"</formula>
    </cfRule>
  </conditionalFormatting>
  <conditionalFormatting sqref="N207 P207">
    <cfRule type="expression" dxfId="7311" priority="410" stopIfTrue="1">
      <formula>$D207="X"</formula>
    </cfRule>
  </conditionalFormatting>
  <conditionalFormatting sqref="N208:N215 P208:P215">
    <cfRule type="expression" dxfId="7310" priority="409" stopIfTrue="1">
      <formula>$D208="X"</formula>
    </cfRule>
  </conditionalFormatting>
  <conditionalFormatting sqref="N217 P217">
    <cfRule type="expression" dxfId="7309" priority="408" stopIfTrue="1">
      <formula>$D217="X"</formula>
    </cfRule>
  </conditionalFormatting>
  <conditionalFormatting sqref="N218 P218">
    <cfRule type="expression" dxfId="7308" priority="407" stopIfTrue="1">
      <formula>$D218="X"</formula>
    </cfRule>
  </conditionalFormatting>
  <conditionalFormatting sqref="N219:N226 P219:P226">
    <cfRule type="expression" dxfId="7307" priority="406" stopIfTrue="1">
      <formula>$D219="X"</formula>
    </cfRule>
  </conditionalFormatting>
  <conditionalFormatting sqref="N228 P228">
    <cfRule type="expression" dxfId="7306" priority="405" stopIfTrue="1">
      <formula>$D228="X"</formula>
    </cfRule>
  </conditionalFormatting>
  <conditionalFormatting sqref="N229 P229">
    <cfRule type="expression" dxfId="7305" priority="404" stopIfTrue="1">
      <formula>$D229="X"</formula>
    </cfRule>
  </conditionalFormatting>
  <conditionalFormatting sqref="N230:N237 P230:P237">
    <cfRule type="expression" dxfId="7304" priority="403" stopIfTrue="1">
      <formula>$D230="X"</formula>
    </cfRule>
  </conditionalFormatting>
  <conditionalFormatting sqref="N239 P239">
    <cfRule type="expression" dxfId="7303" priority="402" stopIfTrue="1">
      <formula>$D239="X"</formula>
    </cfRule>
  </conditionalFormatting>
  <conditionalFormatting sqref="N240 P240">
    <cfRule type="expression" dxfId="7302" priority="401" stopIfTrue="1">
      <formula>$D240="X"</formula>
    </cfRule>
  </conditionalFormatting>
  <conditionalFormatting sqref="N241:N248 P241:P248">
    <cfRule type="expression" dxfId="7301" priority="400" stopIfTrue="1">
      <formula>$D241="X"</formula>
    </cfRule>
  </conditionalFormatting>
  <conditionalFormatting sqref="N250 P250">
    <cfRule type="expression" dxfId="7300" priority="399" stopIfTrue="1">
      <formula>$D250="X"</formula>
    </cfRule>
  </conditionalFormatting>
  <conditionalFormatting sqref="N251 P251">
    <cfRule type="expression" dxfId="7299" priority="398" stopIfTrue="1">
      <formula>$D251="X"</formula>
    </cfRule>
  </conditionalFormatting>
  <conditionalFormatting sqref="N252:N259 P252:P259">
    <cfRule type="expression" dxfId="7298" priority="397" stopIfTrue="1">
      <formula>$D252="X"</formula>
    </cfRule>
  </conditionalFormatting>
  <conditionalFormatting sqref="N261 P261">
    <cfRule type="expression" dxfId="7297" priority="396" stopIfTrue="1">
      <formula>$D261="X"</formula>
    </cfRule>
  </conditionalFormatting>
  <conditionalFormatting sqref="N262 P262">
    <cfRule type="expression" dxfId="7296" priority="395" stopIfTrue="1">
      <formula>$D262="X"</formula>
    </cfRule>
  </conditionalFormatting>
  <conditionalFormatting sqref="N263:N270 P263:P270">
    <cfRule type="expression" dxfId="7295" priority="394" stopIfTrue="1">
      <formula>$D263="X"</formula>
    </cfRule>
  </conditionalFormatting>
  <conditionalFormatting sqref="N272 P272">
    <cfRule type="expression" dxfId="7294" priority="393" stopIfTrue="1">
      <formula>$D272="X"</formula>
    </cfRule>
  </conditionalFormatting>
  <conditionalFormatting sqref="N273 P273">
    <cfRule type="expression" dxfId="7293" priority="392" stopIfTrue="1">
      <formula>$D273="X"</formula>
    </cfRule>
  </conditionalFormatting>
  <conditionalFormatting sqref="N274:N281 P274:P281">
    <cfRule type="expression" dxfId="7292" priority="391" stopIfTrue="1">
      <formula>$D274="X"</formula>
    </cfRule>
  </conditionalFormatting>
  <conditionalFormatting sqref="N283 P283">
    <cfRule type="expression" dxfId="7291" priority="390" stopIfTrue="1">
      <formula>$D283="X"</formula>
    </cfRule>
  </conditionalFormatting>
  <conditionalFormatting sqref="N284 P284">
    <cfRule type="expression" dxfId="7290" priority="389" stopIfTrue="1">
      <formula>$D284="X"</formula>
    </cfRule>
  </conditionalFormatting>
  <conditionalFormatting sqref="N285:N292 P285:P292">
    <cfRule type="expression" dxfId="7289" priority="388" stopIfTrue="1">
      <formula>$D285="X"</formula>
    </cfRule>
  </conditionalFormatting>
  <conditionalFormatting sqref="N294 P294">
    <cfRule type="expression" dxfId="7288" priority="387" stopIfTrue="1">
      <formula>$D294="X"</formula>
    </cfRule>
  </conditionalFormatting>
  <conditionalFormatting sqref="N295 P295">
    <cfRule type="expression" dxfId="7287" priority="386" stopIfTrue="1">
      <formula>$D295="X"</formula>
    </cfRule>
  </conditionalFormatting>
  <conditionalFormatting sqref="N296:N303 P296:P303">
    <cfRule type="expression" dxfId="7286" priority="385" stopIfTrue="1">
      <formula>$D296="X"</formula>
    </cfRule>
  </conditionalFormatting>
  <conditionalFormatting sqref="N305 P305">
    <cfRule type="expression" dxfId="7285" priority="384" stopIfTrue="1">
      <formula>$D305="X"</formula>
    </cfRule>
  </conditionalFormatting>
  <conditionalFormatting sqref="N306 P306">
    <cfRule type="expression" dxfId="7284" priority="383" stopIfTrue="1">
      <formula>$D306="X"</formula>
    </cfRule>
  </conditionalFormatting>
  <conditionalFormatting sqref="N307:N314 P307:P314">
    <cfRule type="expression" dxfId="7283" priority="382" stopIfTrue="1">
      <formula>$D307="X"</formula>
    </cfRule>
  </conditionalFormatting>
  <conditionalFormatting sqref="N316 P316">
    <cfRule type="expression" dxfId="7282" priority="381" stopIfTrue="1">
      <formula>$D316="X"</formula>
    </cfRule>
  </conditionalFormatting>
  <conditionalFormatting sqref="N317 P317">
    <cfRule type="expression" dxfId="7281" priority="380" stopIfTrue="1">
      <formula>$D317="X"</formula>
    </cfRule>
  </conditionalFormatting>
  <conditionalFormatting sqref="N318:N325 P318:P325">
    <cfRule type="expression" dxfId="7280" priority="379" stopIfTrue="1">
      <formula>$D318="X"</formula>
    </cfRule>
  </conditionalFormatting>
  <conditionalFormatting sqref="N327 P327">
    <cfRule type="expression" dxfId="7279" priority="378" stopIfTrue="1">
      <formula>$D327="X"</formula>
    </cfRule>
  </conditionalFormatting>
  <conditionalFormatting sqref="N328 P328">
    <cfRule type="expression" dxfId="7278" priority="377" stopIfTrue="1">
      <formula>$D328="X"</formula>
    </cfRule>
  </conditionalFormatting>
  <conditionalFormatting sqref="N329:N336 P329:P336">
    <cfRule type="expression" dxfId="7277" priority="376" stopIfTrue="1">
      <formula>$D329="X"</formula>
    </cfRule>
  </conditionalFormatting>
  <conditionalFormatting sqref="N338 P338">
    <cfRule type="expression" dxfId="7276" priority="375" stopIfTrue="1">
      <formula>$D338="X"</formula>
    </cfRule>
  </conditionalFormatting>
  <conditionalFormatting sqref="N339 P339">
    <cfRule type="expression" dxfId="7275" priority="374" stopIfTrue="1">
      <formula>$D339="X"</formula>
    </cfRule>
  </conditionalFormatting>
  <conditionalFormatting sqref="N340:N347 P340:P347">
    <cfRule type="expression" dxfId="7274" priority="373" stopIfTrue="1">
      <formula>$D340="X"</formula>
    </cfRule>
  </conditionalFormatting>
  <conditionalFormatting sqref="B337">
    <cfRule type="expression" dxfId="7273" priority="372" stopIfTrue="1">
      <formula>$D337="X"</formula>
    </cfRule>
  </conditionalFormatting>
  <conditionalFormatting sqref="B348">
    <cfRule type="expression" dxfId="7272" priority="371" stopIfTrue="1">
      <formula>$D348="X"</formula>
    </cfRule>
  </conditionalFormatting>
  <conditionalFormatting sqref="L128">
    <cfRule type="expression" dxfId="7271" priority="340" stopIfTrue="1">
      <formula>$D128="X"</formula>
    </cfRule>
  </conditionalFormatting>
  <conditionalFormatting sqref="L29">
    <cfRule type="expression" dxfId="7270" priority="349" stopIfTrue="1">
      <formula>$D29="X"</formula>
    </cfRule>
  </conditionalFormatting>
  <conditionalFormatting sqref="L40">
    <cfRule type="expression" dxfId="7269" priority="348" stopIfTrue="1">
      <formula>$D40="X"</formula>
    </cfRule>
  </conditionalFormatting>
  <conditionalFormatting sqref="L51">
    <cfRule type="expression" dxfId="7268" priority="347" stopIfTrue="1">
      <formula>$D51="X"</formula>
    </cfRule>
  </conditionalFormatting>
  <conditionalFormatting sqref="L62">
    <cfRule type="expression" dxfId="7267" priority="346" stopIfTrue="1">
      <formula>$D62="X"</formula>
    </cfRule>
  </conditionalFormatting>
  <conditionalFormatting sqref="L73">
    <cfRule type="expression" dxfId="7266" priority="345" stopIfTrue="1">
      <formula>$D73="X"</formula>
    </cfRule>
  </conditionalFormatting>
  <conditionalFormatting sqref="L84">
    <cfRule type="expression" dxfId="7265" priority="344" stopIfTrue="1">
      <formula>$D84="X"</formula>
    </cfRule>
  </conditionalFormatting>
  <conditionalFormatting sqref="L95">
    <cfRule type="expression" dxfId="7264" priority="343" stopIfTrue="1">
      <formula>$D95="X"</formula>
    </cfRule>
  </conditionalFormatting>
  <conditionalFormatting sqref="L106">
    <cfRule type="expression" dxfId="7263" priority="342" stopIfTrue="1">
      <formula>$D106="X"</formula>
    </cfRule>
  </conditionalFormatting>
  <conditionalFormatting sqref="L117">
    <cfRule type="expression" dxfId="7262" priority="341" stopIfTrue="1">
      <formula>$D117="X"</formula>
    </cfRule>
  </conditionalFormatting>
  <conditionalFormatting sqref="L139">
    <cfRule type="expression" dxfId="7261" priority="339" stopIfTrue="1">
      <formula>$D139="X"</formula>
    </cfRule>
  </conditionalFormatting>
  <conditionalFormatting sqref="L150">
    <cfRule type="expression" dxfId="7260" priority="338" stopIfTrue="1">
      <formula>$D150="X"</formula>
    </cfRule>
  </conditionalFormatting>
  <conditionalFormatting sqref="L161">
    <cfRule type="expression" dxfId="7259" priority="337" stopIfTrue="1">
      <formula>$D161="X"</formula>
    </cfRule>
  </conditionalFormatting>
  <conditionalFormatting sqref="L172">
    <cfRule type="expression" dxfId="7258" priority="336" stopIfTrue="1">
      <formula>$D172="X"</formula>
    </cfRule>
  </conditionalFormatting>
  <conditionalFormatting sqref="L183">
    <cfRule type="expression" dxfId="7257" priority="335" stopIfTrue="1">
      <formula>$D183="X"</formula>
    </cfRule>
  </conditionalFormatting>
  <conditionalFormatting sqref="L194">
    <cfRule type="expression" dxfId="7256" priority="334" stopIfTrue="1">
      <formula>$D194="X"</formula>
    </cfRule>
  </conditionalFormatting>
  <conditionalFormatting sqref="L205">
    <cfRule type="expression" dxfId="7255" priority="333" stopIfTrue="1">
      <formula>$D205="X"</formula>
    </cfRule>
  </conditionalFormatting>
  <conditionalFormatting sqref="L216">
    <cfRule type="expression" dxfId="7254" priority="332" stopIfTrue="1">
      <formula>$D216="X"</formula>
    </cfRule>
  </conditionalFormatting>
  <conditionalFormatting sqref="L227">
    <cfRule type="expression" dxfId="7253" priority="331" stopIfTrue="1">
      <formula>$D227="X"</formula>
    </cfRule>
  </conditionalFormatting>
  <conditionalFormatting sqref="L238">
    <cfRule type="expression" dxfId="7252" priority="330" stopIfTrue="1">
      <formula>$D238="X"</formula>
    </cfRule>
  </conditionalFormatting>
  <conditionalFormatting sqref="L249">
    <cfRule type="expression" dxfId="7251" priority="329" stopIfTrue="1">
      <formula>$D249="X"</formula>
    </cfRule>
  </conditionalFormatting>
  <conditionalFormatting sqref="L260">
    <cfRule type="expression" dxfId="7250" priority="328" stopIfTrue="1">
      <formula>$D260="X"</formula>
    </cfRule>
  </conditionalFormatting>
  <conditionalFormatting sqref="L271">
    <cfRule type="expression" dxfId="7249" priority="327" stopIfTrue="1">
      <formula>$D271="X"</formula>
    </cfRule>
  </conditionalFormatting>
  <conditionalFormatting sqref="L282">
    <cfRule type="expression" dxfId="7248" priority="326" stopIfTrue="1">
      <formula>$D282="X"</formula>
    </cfRule>
  </conditionalFormatting>
  <conditionalFormatting sqref="L293">
    <cfRule type="expression" dxfId="7247" priority="325" stopIfTrue="1">
      <formula>$D293="X"</formula>
    </cfRule>
  </conditionalFormatting>
  <conditionalFormatting sqref="L304">
    <cfRule type="expression" dxfId="7246" priority="324" stopIfTrue="1">
      <formula>$D304="X"</formula>
    </cfRule>
  </conditionalFormatting>
  <conditionalFormatting sqref="L315">
    <cfRule type="expression" dxfId="7245" priority="323" stopIfTrue="1">
      <formula>$D315="X"</formula>
    </cfRule>
  </conditionalFormatting>
  <conditionalFormatting sqref="L326">
    <cfRule type="expression" dxfId="7244" priority="322" stopIfTrue="1">
      <formula>$D326="X"</formula>
    </cfRule>
  </conditionalFormatting>
  <conditionalFormatting sqref="L337">
    <cfRule type="expression" dxfId="7243" priority="321" stopIfTrue="1">
      <formula>$D337="X"</formula>
    </cfRule>
  </conditionalFormatting>
  <conditionalFormatting sqref="L348">
    <cfRule type="expression" dxfId="7242" priority="320" stopIfTrue="1">
      <formula>$D348="X"</formula>
    </cfRule>
  </conditionalFormatting>
  <conditionalFormatting sqref="B19:B28">
    <cfRule type="expression" dxfId="7241" priority="319" stopIfTrue="1">
      <formula>$D19="X"</formula>
    </cfRule>
  </conditionalFormatting>
  <conditionalFormatting sqref="B30:B39">
    <cfRule type="expression" dxfId="7240" priority="318" stopIfTrue="1">
      <formula>$D30="X"</formula>
    </cfRule>
  </conditionalFormatting>
  <conditionalFormatting sqref="B41:B50">
    <cfRule type="expression" dxfId="7239" priority="317" stopIfTrue="1">
      <formula>$D41="X"</formula>
    </cfRule>
  </conditionalFormatting>
  <conditionalFormatting sqref="B52:B61">
    <cfRule type="expression" dxfId="7238" priority="316" stopIfTrue="1">
      <formula>$D52="X"</formula>
    </cfRule>
  </conditionalFormatting>
  <conditionalFormatting sqref="B63:B72">
    <cfRule type="expression" dxfId="7237" priority="315" stopIfTrue="1">
      <formula>$D63="X"</formula>
    </cfRule>
  </conditionalFormatting>
  <conditionalFormatting sqref="B74:B83">
    <cfRule type="expression" dxfId="7236" priority="314" stopIfTrue="1">
      <formula>$D74="X"</formula>
    </cfRule>
  </conditionalFormatting>
  <conditionalFormatting sqref="B85:B94">
    <cfRule type="expression" dxfId="7235" priority="313" stopIfTrue="1">
      <formula>$D85="X"</formula>
    </cfRule>
  </conditionalFormatting>
  <conditionalFormatting sqref="B96:B105">
    <cfRule type="expression" dxfId="7234" priority="312" stopIfTrue="1">
      <formula>$D96="X"</formula>
    </cfRule>
  </conditionalFormatting>
  <conditionalFormatting sqref="B107:B116">
    <cfRule type="expression" dxfId="7233" priority="311" stopIfTrue="1">
      <formula>$D107="X"</formula>
    </cfRule>
  </conditionalFormatting>
  <conditionalFormatting sqref="B118:B127">
    <cfRule type="expression" dxfId="7232" priority="310" stopIfTrue="1">
      <formula>$D118="X"</formula>
    </cfRule>
  </conditionalFormatting>
  <conditionalFormatting sqref="B129:B138">
    <cfRule type="expression" dxfId="7231" priority="309" stopIfTrue="1">
      <formula>$D129="X"</formula>
    </cfRule>
  </conditionalFormatting>
  <conditionalFormatting sqref="B140:B149">
    <cfRule type="expression" dxfId="7230" priority="308" stopIfTrue="1">
      <formula>$D140="X"</formula>
    </cfRule>
  </conditionalFormatting>
  <conditionalFormatting sqref="B151:B160">
    <cfRule type="expression" dxfId="7229" priority="307" stopIfTrue="1">
      <formula>$D151="X"</formula>
    </cfRule>
  </conditionalFormatting>
  <conditionalFormatting sqref="B162:B171">
    <cfRule type="expression" dxfId="7228" priority="306" stopIfTrue="1">
      <formula>$D162="X"</formula>
    </cfRule>
  </conditionalFormatting>
  <conditionalFormatting sqref="B173:B182">
    <cfRule type="expression" dxfId="7227" priority="305" stopIfTrue="1">
      <formula>$D173="X"</formula>
    </cfRule>
  </conditionalFormatting>
  <conditionalFormatting sqref="B184:B193">
    <cfRule type="expression" dxfId="7226" priority="304" stopIfTrue="1">
      <formula>$D184="X"</formula>
    </cfRule>
  </conditionalFormatting>
  <conditionalFormatting sqref="B195:B204">
    <cfRule type="expression" dxfId="7225" priority="303" stopIfTrue="1">
      <formula>$D195="X"</formula>
    </cfRule>
  </conditionalFormatting>
  <conditionalFormatting sqref="B206:B215">
    <cfRule type="expression" dxfId="7224" priority="302" stopIfTrue="1">
      <formula>$D206="X"</formula>
    </cfRule>
  </conditionalFormatting>
  <conditionalFormatting sqref="B217:B226">
    <cfRule type="expression" dxfId="7223" priority="301" stopIfTrue="1">
      <formula>$D217="X"</formula>
    </cfRule>
  </conditionalFormatting>
  <conditionalFormatting sqref="B228:B237">
    <cfRule type="expression" dxfId="7222" priority="300" stopIfTrue="1">
      <formula>$D228="X"</formula>
    </cfRule>
  </conditionalFormatting>
  <conditionalFormatting sqref="B239:B248">
    <cfRule type="expression" dxfId="7221" priority="299" stopIfTrue="1">
      <formula>$D239="X"</formula>
    </cfRule>
  </conditionalFormatting>
  <conditionalFormatting sqref="B250:B259">
    <cfRule type="expression" dxfId="7220" priority="298" stopIfTrue="1">
      <formula>$D250="X"</formula>
    </cfRule>
  </conditionalFormatting>
  <conditionalFormatting sqref="B261:B270">
    <cfRule type="expression" dxfId="7219" priority="297" stopIfTrue="1">
      <formula>$D261="X"</formula>
    </cfRule>
  </conditionalFormatting>
  <conditionalFormatting sqref="B272:B281">
    <cfRule type="expression" dxfId="7218" priority="296" stopIfTrue="1">
      <formula>$D272="X"</formula>
    </cfRule>
  </conditionalFormatting>
  <conditionalFormatting sqref="B283:B292">
    <cfRule type="expression" dxfId="7217" priority="295" stopIfTrue="1">
      <formula>$D283="X"</formula>
    </cfRule>
  </conditionalFormatting>
  <conditionalFormatting sqref="B294:B303">
    <cfRule type="expression" dxfId="7216" priority="294" stopIfTrue="1">
      <formula>$D294="X"</formula>
    </cfRule>
  </conditionalFormatting>
  <conditionalFormatting sqref="B305:B314">
    <cfRule type="expression" dxfId="7215" priority="293" stopIfTrue="1">
      <formula>$D305="X"</formula>
    </cfRule>
  </conditionalFormatting>
  <conditionalFormatting sqref="B316:B325">
    <cfRule type="expression" dxfId="7214" priority="292" stopIfTrue="1">
      <formula>$D316="X"</formula>
    </cfRule>
  </conditionalFormatting>
  <conditionalFormatting sqref="B327:B336">
    <cfRule type="expression" dxfId="7213" priority="291" stopIfTrue="1">
      <formula>$D327="X"</formula>
    </cfRule>
  </conditionalFormatting>
  <conditionalFormatting sqref="B338:B347">
    <cfRule type="expression" dxfId="7212" priority="290" stopIfTrue="1">
      <formula>$D338="X"</formula>
    </cfRule>
  </conditionalFormatting>
  <conditionalFormatting sqref="A8">
    <cfRule type="expression" dxfId="7211" priority="2164" stopIfTrue="1">
      <formula>$D18="X"</formula>
    </cfRule>
  </conditionalFormatting>
  <conditionalFormatting sqref="A19">
    <cfRule type="expression" dxfId="7210" priority="289" stopIfTrue="1">
      <formula>$D29="X"</formula>
    </cfRule>
  </conditionalFormatting>
  <conditionalFormatting sqref="A30">
    <cfRule type="expression" dxfId="7209" priority="288" stopIfTrue="1">
      <formula>$D40="X"</formula>
    </cfRule>
  </conditionalFormatting>
  <conditionalFormatting sqref="A41">
    <cfRule type="expression" dxfId="7208" priority="287" stopIfTrue="1">
      <formula>$D51="X"</formula>
    </cfRule>
  </conditionalFormatting>
  <conditionalFormatting sqref="A52">
    <cfRule type="expression" dxfId="7207" priority="286" stopIfTrue="1">
      <formula>$D62="X"</formula>
    </cfRule>
  </conditionalFormatting>
  <conditionalFormatting sqref="A63">
    <cfRule type="expression" dxfId="7206" priority="285" stopIfTrue="1">
      <formula>$D73="X"</formula>
    </cfRule>
  </conditionalFormatting>
  <conditionalFormatting sqref="A74">
    <cfRule type="expression" dxfId="7205" priority="284" stopIfTrue="1">
      <formula>$D84="X"</formula>
    </cfRule>
  </conditionalFormatting>
  <conditionalFormatting sqref="A85">
    <cfRule type="expression" dxfId="7204" priority="283" stopIfTrue="1">
      <formula>$D95="X"</formula>
    </cfRule>
  </conditionalFormatting>
  <conditionalFormatting sqref="A96">
    <cfRule type="expression" dxfId="7203" priority="282" stopIfTrue="1">
      <formula>$D106="X"</formula>
    </cfRule>
  </conditionalFormatting>
  <conditionalFormatting sqref="A107">
    <cfRule type="expression" dxfId="7202" priority="281" stopIfTrue="1">
      <formula>$D117="X"</formula>
    </cfRule>
  </conditionalFormatting>
  <conditionalFormatting sqref="A118">
    <cfRule type="expression" dxfId="7201" priority="280" stopIfTrue="1">
      <formula>$D128="X"</formula>
    </cfRule>
  </conditionalFormatting>
  <conditionalFormatting sqref="A129">
    <cfRule type="expression" dxfId="7200" priority="279" stopIfTrue="1">
      <formula>$D139="X"</formula>
    </cfRule>
  </conditionalFormatting>
  <conditionalFormatting sqref="A140">
    <cfRule type="expression" dxfId="7199" priority="278" stopIfTrue="1">
      <formula>$D150="X"</formula>
    </cfRule>
  </conditionalFormatting>
  <conditionalFormatting sqref="A151">
    <cfRule type="expression" dxfId="7198" priority="277" stopIfTrue="1">
      <formula>$D161="X"</formula>
    </cfRule>
  </conditionalFormatting>
  <conditionalFormatting sqref="A162">
    <cfRule type="expression" dxfId="7197" priority="276" stopIfTrue="1">
      <formula>$D172="X"</formula>
    </cfRule>
  </conditionalFormatting>
  <conditionalFormatting sqref="A173">
    <cfRule type="expression" dxfId="7196" priority="275" stopIfTrue="1">
      <formula>$D183="X"</formula>
    </cfRule>
  </conditionalFormatting>
  <conditionalFormatting sqref="A184">
    <cfRule type="expression" dxfId="7195" priority="274" stopIfTrue="1">
      <formula>$D194="X"</formula>
    </cfRule>
  </conditionalFormatting>
  <conditionalFormatting sqref="A195">
    <cfRule type="expression" dxfId="7194" priority="273" stopIfTrue="1">
      <formula>$D205="X"</formula>
    </cfRule>
  </conditionalFormatting>
  <conditionalFormatting sqref="A206">
    <cfRule type="expression" dxfId="7193" priority="272" stopIfTrue="1">
      <formula>$D216="X"</formula>
    </cfRule>
  </conditionalFormatting>
  <conditionalFormatting sqref="A217">
    <cfRule type="expression" dxfId="7192" priority="271" stopIfTrue="1">
      <formula>$D227="X"</formula>
    </cfRule>
  </conditionalFormatting>
  <conditionalFormatting sqref="A228">
    <cfRule type="expression" dxfId="7191" priority="270" stopIfTrue="1">
      <formula>$D238="X"</formula>
    </cfRule>
  </conditionalFormatting>
  <conditionalFormatting sqref="A239">
    <cfRule type="expression" dxfId="7190" priority="269" stopIfTrue="1">
      <formula>$D249="X"</formula>
    </cfRule>
  </conditionalFormatting>
  <conditionalFormatting sqref="A250">
    <cfRule type="expression" dxfId="7189" priority="268" stopIfTrue="1">
      <formula>$D260="X"</formula>
    </cfRule>
  </conditionalFormatting>
  <conditionalFormatting sqref="A261">
    <cfRule type="expression" dxfId="7188" priority="267" stopIfTrue="1">
      <formula>$D271="X"</formula>
    </cfRule>
  </conditionalFormatting>
  <conditionalFormatting sqref="A272">
    <cfRule type="expression" dxfId="7187" priority="266" stopIfTrue="1">
      <formula>$D282="X"</formula>
    </cfRule>
  </conditionalFormatting>
  <conditionalFormatting sqref="A283">
    <cfRule type="expression" dxfId="7186" priority="265" stopIfTrue="1">
      <formula>$D293="X"</formula>
    </cfRule>
  </conditionalFormatting>
  <conditionalFormatting sqref="A294">
    <cfRule type="expression" dxfId="7185" priority="264" stopIfTrue="1">
      <formula>$D304="X"</formula>
    </cfRule>
  </conditionalFormatting>
  <conditionalFormatting sqref="A305">
    <cfRule type="expression" dxfId="7184" priority="263" stopIfTrue="1">
      <formula>$D315="X"</formula>
    </cfRule>
  </conditionalFormatting>
  <conditionalFormatting sqref="A316">
    <cfRule type="expression" dxfId="7183" priority="262" stopIfTrue="1">
      <formula>$D326="X"</formula>
    </cfRule>
  </conditionalFormatting>
  <conditionalFormatting sqref="A327">
    <cfRule type="expression" dxfId="7182" priority="261" stopIfTrue="1">
      <formula>$D337="X"</formula>
    </cfRule>
  </conditionalFormatting>
  <conditionalFormatting sqref="A338">
    <cfRule type="expression" dxfId="7181" priority="260" stopIfTrue="1">
      <formula>$D348="X"</formula>
    </cfRule>
  </conditionalFormatting>
  <conditionalFormatting sqref="E18 E29 E40 E51 E62 E73 E84 E95 E106 E117 E128 E139 E150 E161 E172 E183 E194 E205 E216 E227 E238 E249 E260 E271 E282 E293 E304 E315 E326 E337 E348">
    <cfRule type="expression" dxfId="7180" priority="2198" stopIfTrue="1">
      <formula>AND(LEN(B18)=0,$E18&gt;0,OR($E18&lt;$F7,ISBLANK(F7)))</formula>
    </cfRule>
  </conditionalFormatting>
  <conditionalFormatting sqref="I8:J17 I129:J138 I195:J204">
    <cfRule type="expression" dxfId="7179" priority="2200" stopIfTrue="1">
      <formula>OR(AND(#REF!=0,$D8&lt;&gt;"X",$I8&lt;&gt;"U",$I8&lt;&gt;"u",$I8&lt;&gt;"K",I8&lt;&gt;"k",$I8&lt;&gt;"F",$I8&lt;&gt;"f",LEN($B8)&lt;&gt;0),AND($D8="X",$I8&lt;&gt;""),AND(#REF!&lt;&gt;0,OR($I8="F",$I8="f")))</formula>
    </cfRule>
  </conditionalFormatting>
  <conditionalFormatting sqref="I19:J28 I41:J50">
    <cfRule type="expression" dxfId="7178" priority="2206" stopIfTrue="1">
      <formula>OR(AND(#REF!=0,$D19&lt;&gt;"X",$I19&lt;&gt;"U",$I19&lt;&gt;"u",$I19&lt;&gt;"K",I19&lt;&gt;"k",$I19&lt;&gt;"F",$I19&lt;&gt;"f",LEN($B19)&lt;&gt;0),AND($D19="X",$I19&lt;&gt;""),AND(#REF!&lt;&gt;0,OR($I19="F",$I19="f")))</formula>
    </cfRule>
  </conditionalFormatting>
  <conditionalFormatting sqref="I30:J39 I52:J61 I63:J72 I74:J83 I85:J94 I96:J105 I107:J116 I118:J127 I140:J149 I151:J160 I162:J171 I173:J182 I184:J193 I206:J215 I217:J226 I228:J237 I239:J248 I250:J259 I261:J270 I272:J281 I283:J292 I294:J303 I305:J314 I316:J325 I327:J336 I338:J347">
    <cfRule type="expression" dxfId="7177" priority="2216" stopIfTrue="1">
      <formula>OR(AND(#REF!=0,$D30&lt;&gt;"X",$I30&lt;&gt;"U",$I30&lt;&gt;"u",$I30&lt;&gt;"K",I30&lt;&gt;"k",$I30&lt;&gt;"F",$I30&lt;&gt;"f",LEN($B30)&lt;&gt;0),AND($D30="X",$I30&lt;&gt;""),AND(#REF!&lt;&gt;0,OR($I30="F",$I30="f")))</formula>
    </cfRule>
  </conditionalFormatting>
  <conditionalFormatting sqref="F19:F28">
    <cfRule type="expression" dxfId="7176" priority="250" stopIfTrue="1">
      <formula>$D19="X"</formula>
    </cfRule>
    <cfRule type="expression" dxfId="7175" priority="252" stopIfTrue="1">
      <formula>AND(NOT(ISBLANK(E19)),ISBLANK(F19))</formula>
    </cfRule>
    <cfRule type="expression" dxfId="7174" priority="253" stopIfTrue="1">
      <formula>AND($F19&gt;0,OR($F19&lt;=$E19,$F19&gt;1,ROUND(F19-E19,6)&lt;ROUND(Mindest,6)))</formula>
    </cfRule>
  </conditionalFormatting>
  <conditionalFormatting sqref="F30:F39">
    <cfRule type="expression" dxfId="7173" priority="245" stopIfTrue="1">
      <formula>$D30="X"</formula>
    </cfRule>
    <cfRule type="expression" dxfId="7172" priority="247" stopIfTrue="1">
      <formula>AND(NOT(ISBLANK(E30)),ISBLANK(F30))</formula>
    </cfRule>
    <cfRule type="expression" dxfId="7171" priority="248" stopIfTrue="1">
      <formula>AND($F30&gt;0,OR($F30&lt;=$E30,$F30&gt;1,ROUND(F30-E30,6)&lt;ROUND(Mindest,6)))</formula>
    </cfRule>
  </conditionalFormatting>
  <conditionalFormatting sqref="F41:F50">
    <cfRule type="expression" dxfId="7170" priority="240" stopIfTrue="1">
      <formula>$D41="X"</formula>
    </cfRule>
    <cfRule type="expression" dxfId="7169" priority="242" stopIfTrue="1">
      <formula>AND(NOT(ISBLANK(E41)),ISBLANK(F41))</formula>
    </cfRule>
    <cfRule type="expression" dxfId="7168" priority="243" stopIfTrue="1">
      <formula>AND($F41&gt;0,OR($F41&lt;=$E41,$F41&gt;1,ROUND(F41-E41,6)&lt;ROUND(Mindest,6)))</formula>
    </cfRule>
  </conditionalFormatting>
  <conditionalFormatting sqref="F52:F61">
    <cfRule type="expression" dxfId="7167" priority="235" stopIfTrue="1">
      <formula>$D52="X"</formula>
    </cfRule>
    <cfRule type="expression" dxfId="7166" priority="237" stopIfTrue="1">
      <formula>AND(NOT(ISBLANK(E52)),ISBLANK(F52))</formula>
    </cfRule>
    <cfRule type="expression" dxfId="7165" priority="238" stopIfTrue="1">
      <formula>AND($F52&gt;0,OR($F52&lt;=$E52,$F52&gt;1,ROUND(F52-E52,6)&lt;ROUND(Mindest,6)))</formula>
    </cfRule>
  </conditionalFormatting>
  <conditionalFormatting sqref="F63:F72">
    <cfRule type="expression" dxfId="7164" priority="230" stopIfTrue="1">
      <formula>$D63="X"</formula>
    </cfRule>
    <cfRule type="expression" dxfId="7163" priority="232" stopIfTrue="1">
      <formula>AND(NOT(ISBLANK(E63)),ISBLANK(F63))</formula>
    </cfRule>
    <cfRule type="expression" dxfId="7162" priority="233" stopIfTrue="1">
      <formula>AND($F63&gt;0,OR($F63&lt;=$E63,$F63&gt;1,ROUND(F63-E63,6)&lt;ROUND(Mindest,6)))</formula>
    </cfRule>
  </conditionalFormatting>
  <conditionalFormatting sqref="F74:F83">
    <cfRule type="expression" dxfId="7161" priority="225" stopIfTrue="1">
      <formula>$D74="X"</formula>
    </cfRule>
    <cfRule type="expression" dxfId="7160" priority="227" stopIfTrue="1">
      <formula>AND(NOT(ISBLANK(E74)),ISBLANK(F74))</formula>
    </cfRule>
    <cfRule type="expression" dxfId="7159" priority="228" stopIfTrue="1">
      <formula>AND($F74&gt;0,OR($F74&lt;=$E74,$F74&gt;1,ROUND(F74-E74,6)&lt;ROUND(Mindest,6)))</formula>
    </cfRule>
  </conditionalFormatting>
  <conditionalFormatting sqref="F85:F94">
    <cfRule type="expression" dxfId="7158" priority="220" stopIfTrue="1">
      <formula>$D85="X"</formula>
    </cfRule>
    <cfRule type="expression" dxfId="7157" priority="222" stopIfTrue="1">
      <formula>AND(NOT(ISBLANK(E85)),ISBLANK(F85))</formula>
    </cfRule>
    <cfRule type="expression" dxfId="7156" priority="223" stopIfTrue="1">
      <formula>AND($F85&gt;0,OR($F85&lt;=$E85,$F85&gt;1,ROUND(F85-E85,6)&lt;ROUND(Mindest,6)))</formula>
    </cfRule>
  </conditionalFormatting>
  <conditionalFormatting sqref="F96:F105">
    <cfRule type="expression" dxfId="7155" priority="215" stopIfTrue="1">
      <formula>$D96="X"</formula>
    </cfRule>
    <cfRule type="expression" dxfId="7154" priority="217" stopIfTrue="1">
      <formula>AND(NOT(ISBLANK(E96)),ISBLANK(F96))</formula>
    </cfRule>
    <cfRule type="expression" dxfId="7153" priority="218" stopIfTrue="1">
      <formula>AND($F96&gt;0,OR($F96&lt;=$E96,$F96&gt;1,ROUND(F96-E96,6)&lt;ROUND(Mindest,6)))</formula>
    </cfRule>
  </conditionalFormatting>
  <conditionalFormatting sqref="F107:F116">
    <cfRule type="expression" dxfId="7152" priority="210" stopIfTrue="1">
      <formula>$D107="X"</formula>
    </cfRule>
    <cfRule type="expression" dxfId="7151" priority="212" stopIfTrue="1">
      <formula>AND(NOT(ISBLANK(E107)),ISBLANK(F107))</formula>
    </cfRule>
    <cfRule type="expression" dxfId="7150" priority="213" stopIfTrue="1">
      <formula>AND($F107&gt;0,OR($F107&lt;=$E107,$F107&gt;1,ROUND(F107-E107,6)&lt;ROUND(Mindest,6)))</formula>
    </cfRule>
  </conditionalFormatting>
  <conditionalFormatting sqref="F118:F127">
    <cfRule type="expression" dxfId="7149" priority="205" stopIfTrue="1">
      <formula>$D118="X"</formula>
    </cfRule>
    <cfRule type="expression" dxfId="7148" priority="207" stopIfTrue="1">
      <formula>AND(NOT(ISBLANK(E118)),ISBLANK(F118))</formula>
    </cfRule>
    <cfRule type="expression" dxfId="7147" priority="208" stopIfTrue="1">
      <formula>AND($F118&gt;0,OR($F118&lt;=$E118,$F118&gt;1,ROUND(F118-E118,6)&lt;ROUND(Mindest,6)))</formula>
    </cfRule>
  </conditionalFormatting>
  <conditionalFormatting sqref="F129:F138">
    <cfRule type="expression" dxfId="7146" priority="200" stopIfTrue="1">
      <formula>$D129="X"</formula>
    </cfRule>
    <cfRule type="expression" dxfId="7145" priority="202" stopIfTrue="1">
      <formula>AND(NOT(ISBLANK(E129)),ISBLANK(F129))</formula>
    </cfRule>
    <cfRule type="expression" dxfId="7144" priority="203" stopIfTrue="1">
      <formula>AND($F129&gt;0,OR($F129&lt;=$E129,$F129&gt;1,ROUND(F129-E129,6)&lt;ROUND(Mindest,6)))</formula>
    </cfRule>
  </conditionalFormatting>
  <conditionalFormatting sqref="F140:F149">
    <cfRule type="expression" dxfId="7143" priority="195" stopIfTrue="1">
      <formula>$D140="X"</formula>
    </cfRule>
    <cfRule type="expression" dxfId="7142" priority="197" stopIfTrue="1">
      <formula>AND(NOT(ISBLANK(E140)),ISBLANK(F140))</formula>
    </cfRule>
    <cfRule type="expression" dxfId="7141" priority="198" stopIfTrue="1">
      <formula>AND($F140&gt;0,OR($F140&lt;=$E140,$F140&gt;1,ROUND(F140-E140,6)&lt;ROUND(Mindest,6)))</formula>
    </cfRule>
  </conditionalFormatting>
  <conditionalFormatting sqref="F151:F160">
    <cfRule type="expression" dxfId="7140" priority="190" stopIfTrue="1">
      <formula>$D151="X"</formula>
    </cfRule>
    <cfRule type="expression" dxfId="7139" priority="192" stopIfTrue="1">
      <formula>AND(NOT(ISBLANK(E151)),ISBLANK(F151))</formula>
    </cfRule>
    <cfRule type="expression" dxfId="7138" priority="193" stopIfTrue="1">
      <formula>AND($F151&gt;0,OR($F151&lt;=$E151,$F151&gt;1,ROUND(F151-E151,6)&lt;ROUND(Mindest,6)))</formula>
    </cfRule>
  </conditionalFormatting>
  <conditionalFormatting sqref="F162:F171">
    <cfRule type="expression" dxfId="7137" priority="185" stopIfTrue="1">
      <formula>$D162="X"</formula>
    </cfRule>
    <cfRule type="expression" dxfId="7136" priority="187" stopIfTrue="1">
      <formula>AND(NOT(ISBLANK(E162)),ISBLANK(F162))</formula>
    </cfRule>
    <cfRule type="expression" dxfId="7135" priority="188" stopIfTrue="1">
      <formula>AND($F162&gt;0,OR($F162&lt;=$E162,$F162&gt;1,ROUND(F162-E162,6)&lt;ROUND(Mindest,6)))</formula>
    </cfRule>
  </conditionalFormatting>
  <conditionalFormatting sqref="F173:F182">
    <cfRule type="expression" dxfId="7134" priority="180" stopIfTrue="1">
      <formula>$D173="X"</formula>
    </cfRule>
    <cfRule type="expression" dxfId="7133" priority="182" stopIfTrue="1">
      <formula>AND(NOT(ISBLANK(E173)),ISBLANK(F173))</formula>
    </cfRule>
    <cfRule type="expression" dxfId="7132" priority="183" stopIfTrue="1">
      <formula>AND($F173&gt;0,OR($F173&lt;=$E173,$F173&gt;1,ROUND(F173-E173,6)&lt;ROUND(Mindest,6)))</formula>
    </cfRule>
  </conditionalFormatting>
  <conditionalFormatting sqref="F184:F193">
    <cfRule type="expression" dxfId="7131" priority="175" stopIfTrue="1">
      <formula>$D184="X"</formula>
    </cfRule>
    <cfRule type="expression" dxfId="7130" priority="177" stopIfTrue="1">
      <formula>AND(NOT(ISBLANK(E184)),ISBLANK(F184))</formula>
    </cfRule>
    <cfRule type="expression" dxfId="7129" priority="178" stopIfTrue="1">
      <formula>AND($F184&gt;0,OR($F184&lt;=$E184,$F184&gt;1,ROUND(F184-E184,6)&lt;ROUND(Mindest,6)))</formula>
    </cfRule>
  </conditionalFormatting>
  <conditionalFormatting sqref="F195:F204">
    <cfRule type="expression" dxfId="7128" priority="170" stopIfTrue="1">
      <formula>$D195="X"</formula>
    </cfRule>
    <cfRule type="expression" dxfId="7127" priority="172" stopIfTrue="1">
      <formula>AND(NOT(ISBLANK(E195)),ISBLANK(F195))</formula>
    </cfRule>
    <cfRule type="expression" dxfId="7126" priority="173" stopIfTrue="1">
      <formula>AND($F195&gt;0,OR($F195&lt;=$E195,$F195&gt;1,ROUND(F195-E195,6)&lt;ROUND(Mindest,6)))</formula>
    </cfRule>
  </conditionalFormatting>
  <conditionalFormatting sqref="F206:F215">
    <cfRule type="expression" dxfId="7125" priority="165" stopIfTrue="1">
      <formula>$D206="X"</formula>
    </cfRule>
    <cfRule type="expression" dxfId="7124" priority="167" stopIfTrue="1">
      <formula>AND(NOT(ISBLANK(E206)),ISBLANK(F206))</formula>
    </cfRule>
    <cfRule type="expression" dxfId="7123" priority="168" stopIfTrue="1">
      <formula>AND($F206&gt;0,OR($F206&lt;=$E206,$F206&gt;1,ROUND(F206-E206,6)&lt;ROUND(Mindest,6)))</formula>
    </cfRule>
  </conditionalFormatting>
  <conditionalFormatting sqref="F217:F226">
    <cfRule type="expression" dxfId="7122" priority="160" stopIfTrue="1">
      <formula>$D217="X"</formula>
    </cfRule>
    <cfRule type="expression" dxfId="7121" priority="162" stopIfTrue="1">
      <formula>AND(NOT(ISBLANK(E217)),ISBLANK(F217))</formula>
    </cfRule>
    <cfRule type="expression" dxfId="7120" priority="163" stopIfTrue="1">
      <formula>AND($F217&gt;0,OR($F217&lt;=$E217,$F217&gt;1,ROUND(F217-E217,6)&lt;ROUND(Mindest,6)))</formula>
    </cfRule>
  </conditionalFormatting>
  <conditionalFormatting sqref="F228:F237">
    <cfRule type="expression" dxfId="7119" priority="155" stopIfTrue="1">
      <formula>$D228="X"</formula>
    </cfRule>
    <cfRule type="expression" dxfId="7118" priority="157" stopIfTrue="1">
      <formula>AND(NOT(ISBLANK(E228)),ISBLANK(F228))</formula>
    </cfRule>
    <cfRule type="expression" dxfId="7117" priority="158" stopIfTrue="1">
      <formula>AND($F228&gt;0,OR($F228&lt;=$E228,$F228&gt;1,ROUND(F228-E228,6)&lt;ROUND(Mindest,6)))</formula>
    </cfRule>
  </conditionalFormatting>
  <conditionalFormatting sqref="F239:F248">
    <cfRule type="expression" dxfId="7116" priority="150" stopIfTrue="1">
      <formula>$D239="X"</formula>
    </cfRule>
    <cfRule type="expression" dxfId="7115" priority="152" stopIfTrue="1">
      <formula>AND(NOT(ISBLANK(E239)),ISBLANK(F239))</formula>
    </cfRule>
    <cfRule type="expression" dxfId="7114" priority="153" stopIfTrue="1">
      <formula>AND($F239&gt;0,OR($F239&lt;=$E239,$F239&gt;1,ROUND(F239-E239,6)&lt;ROUND(Mindest,6)))</formula>
    </cfRule>
  </conditionalFormatting>
  <conditionalFormatting sqref="F250:F259">
    <cfRule type="expression" dxfId="7113" priority="145" stopIfTrue="1">
      <formula>$D250="X"</formula>
    </cfRule>
    <cfRule type="expression" dxfId="7112" priority="147" stopIfTrue="1">
      <formula>AND(NOT(ISBLANK(E250)),ISBLANK(F250))</formula>
    </cfRule>
    <cfRule type="expression" dxfId="7111" priority="148" stopIfTrue="1">
      <formula>AND($F250&gt;0,OR($F250&lt;=$E250,$F250&gt;1,ROUND(F250-E250,6)&lt;ROUND(Mindest,6)))</formula>
    </cfRule>
  </conditionalFormatting>
  <conditionalFormatting sqref="F261:F270">
    <cfRule type="expression" dxfId="7110" priority="140" stopIfTrue="1">
      <formula>$D261="X"</formula>
    </cfRule>
    <cfRule type="expression" dxfId="7109" priority="142" stopIfTrue="1">
      <formula>AND(NOT(ISBLANK(E261)),ISBLANK(F261))</formula>
    </cfRule>
    <cfRule type="expression" dxfId="7108" priority="143" stopIfTrue="1">
      <formula>AND($F261&gt;0,OR($F261&lt;=$E261,$F261&gt;1,ROUND(F261-E261,6)&lt;ROUND(Mindest,6)))</formula>
    </cfRule>
  </conditionalFormatting>
  <conditionalFormatting sqref="F272:F281">
    <cfRule type="expression" dxfId="7107" priority="135" stopIfTrue="1">
      <formula>$D272="X"</formula>
    </cfRule>
    <cfRule type="expression" dxfId="7106" priority="137" stopIfTrue="1">
      <formula>AND(NOT(ISBLANK(E272)),ISBLANK(F272))</formula>
    </cfRule>
    <cfRule type="expression" dxfId="7105" priority="138" stopIfTrue="1">
      <formula>AND($F272&gt;0,OR($F272&lt;=$E272,$F272&gt;1,ROUND(F272-E272,6)&lt;ROUND(Mindest,6)))</formula>
    </cfRule>
  </conditionalFormatting>
  <conditionalFormatting sqref="F283:F292">
    <cfRule type="expression" dxfId="7104" priority="130" stopIfTrue="1">
      <formula>$D283="X"</formula>
    </cfRule>
    <cfRule type="expression" dxfId="7103" priority="132" stopIfTrue="1">
      <formula>AND(NOT(ISBLANK(E283)),ISBLANK(F283))</formula>
    </cfRule>
    <cfRule type="expression" dxfId="7102" priority="133" stopIfTrue="1">
      <formula>AND($F283&gt;0,OR($F283&lt;=$E283,$F283&gt;1,ROUND(F283-E283,6)&lt;ROUND(Mindest,6)))</formula>
    </cfRule>
  </conditionalFormatting>
  <conditionalFormatting sqref="F294:F303">
    <cfRule type="expression" dxfId="7101" priority="125" stopIfTrue="1">
      <formula>$D294="X"</formula>
    </cfRule>
    <cfRule type="expression" dxfId="7100" priority="127" stopIfTrue="1">
      <formula>AND(NOT(ISBLANK(E294)),ISBLANK(F294))</formula>
    </cfRule>
    <cfRule type="expression" dxfId="7099" priority="128" stopIfTrue="1">
      <formula>AND($F294&gt;0,OR($F294&lt;=$E294,$F294&gt;1,ROUND(F294-E294,6)&lt;ROUND(Mindest,6)))</formula>
    </cfRule>
  </conditionalFormatting>
  <conditionalFormatting sqref="F305:F314">
    <cfRule type="expression" dxfId="7098" priority="120" stopIfTrue="1">
      <formula>$D305="X"</formula>
    </cfRule>
    <cfRule type="expression" dxfId="7097" priority="122" stopIfTrue="1">
      <formula>AND(NOT(ISBLANK(E305)),ISBLANK(F305))</formula>
    </cfRule>
    <cfRule type="expression" dxfId="7096" priority="123" stopIfTrue="1">
      <formula>AND($F305&gt;0,OR($F305&lt;=$E305,$F305&gt;1,ROUND(F305-E305,6)&lt;ROUND(Mindest,6)))</formula>
    </cfRule>
  </conditionalFormatting>
  <conditionalFormatting sqref="F316:F325">
    <cfRule type="expression" dxfId="7095" priority="115" stopIfTrue="1">
      <formula>$D316="X"</formula>
    </cfRule>
    <cfRule type="expression" dxfId="7094" priority="117" stopIfTrue="1">
      <formula>AND(NOT(ISBLANK(E316)),ISBLANK(F316))</formula>
    </cfRule>
    <cfRule type="expression" dxfId="7093" priority="118" stopIfTrue="1">
      <formula>AND($F316&gt;0,OR($F316&lt;=$E316,$F316&gt;1,ROUND(F316-E316,6)&lt;ROUND(Mindest,6)))</formula>
    </cfRule>
  </conditionalFormatting>
  <conditionalFormatting sqref="F327:F336">
    <cfRule type="expression" dxfId="7092" priority="110" stopIfTrue="1">
      <formula>$D327="X"</formula>
    </cfRule>
    <cfRule type="expression" dxfId="7091" priority="112" stopIfTrue="1">
      <formula>AND(NOT(ISBLANK(E327)),ISBLANK(F327))</formula>
    </cfRule>
    <cfRule type="expression" dxfId="7090" priority="113" stopIfTrue="1">
      <formula>AND($F327&gt;0,OR($F327&lt;=$E327,$F327&gt;1,ROUND(F327-E327,6)&lt;ROUND(Mindest,6)))</formula>
    </cfRule>
  </conditionalFormatting>
  <conditionalFormatting sqref="F338:F347">
    <cfRule type="expression" dxfId="7089" priority="105" stopIfTrue="1">
      <formula>$D338="X"</formula>
    </cfRule>
    <cfRule type="expression" dxfId="7088" priority="107" stopIfTrue="1">
      <formula>AND(NOT(ISBLANK(E338)),ISBLANK(F338))</formula>
    </cfRule>
    <cfRule type="expression" dxfId="7087" priority="108" stopIfTrue="1">
      <formula>AND($F338&gt;0,OR($F338&lt;=$E338,$F338&gt;1,ROUND(F338-E338,6)&lt;ROUND(Mindest,6)))</formula>
    </cfRule>
  </conditionalFormatting>
  <conditionalFormatting sqref="E17">
    <cfRule type="expression" dxfId="7086" priority="103" stopIfTrue="1">
      <formula>$D17="X"</formula>
    </cfRule>
  </conditionalFormatting>
  <conditionalFormatting sqref="E17">
    <cfRule type="expression" dxfId="7085" priority="104" stopIfTrue="1">
      <formula>AND($E17&gt;0,OR($E17&lt;$F16,ISBLANK(F16)))</formula>
    </cfRule>
  </conditionalFormatting>
  <conditionalFormatting sqref="E20:E28">
    <cfRule type="expression" dxfId="7084" priority="101" stopIfTrue="1">
      <formula>$D20="X"</formula>
    </cfRule>
  </conditionalFormatting>
  <conditionalFormatting sqref="E20:E28">
    <cfRule type="expression" dxfId="7083" priority="102" stopIfTrue="1">
      <formula>AND($E20&gt;0,OR($E20&lt;$F19,ISBLANK(F19)))</formula>
    </cfRule>
  </conditionalFormatting>
  <conditionalFormatting sqref="E31:E39">
    <cfRule type="expression" dxfId="7082" priority="99" stopIfTrue="1">
      <formula>$D31="X"</formula>
    </cfRule>
  </conditionalFormatting>
  <conditionalFormatting sqref="E31:E39">
    <cfRule type="expression" dxfId="7081" priority="100" stopIfTrue="1">
      <formula>AND($E31&gt;0,OR($E31&lt;$F30,ISBLANK(F30)))</formula>
    </cfRule>
  </conditionalFormatting>
  <conditionalFormatting sqref="E42:E50">
    <cfRule type="expression" dxfId="7080" priority="97" stopIfTrue="1">
      <formula>$D42="X"</formula>
    </cfRule>
  </conditionalFormatting>
  <conditionalFormatting sqref="E42:E50">
    <cfRule type="expression" dxfId="7079" priority="98" stopIfTrue="1">
      <formula>AND($E42&gt;0,OR($E42&lt;$F41,ISBLANK(F41)))</formula>
    </cfRule>
  </conditionalFormatting>
  <conditionalFormatting sqref="E53:E61">
    <cfRule type="expression" dxfId="7078" priority="95" stopIfTrue="1">
      <formula>$D53="X"</formula>
    </cfRule>
  </conditionalFormatting>
  <conditionalFormatting sqref="E53:E61">
    <cfRule type="expression" dxfId="7077" priority="96" stopIfTrue="1">
      <formula>AND($E53&gt;0,OR($E53&lt;$F52,ISBLANK(F52)))</formula>
    </cfRule>
  </conditionalFormatting>
  <conditionalFormatting sqref="E64:E72">
    <cfRule type="expression" dxfId="7076" priority="93" stopIfTrue="1">
      <formula>$D64="X"</formula>
    </cfRule>
  </conditionalFormatting>
  <conditionalFormatting sqref="E64:E72">
    <cfRule type="expression" dxfId="7075" priority="94" stopIfTrue="1">
      <formula>AND($E64&gt;0,OR($E64&lt;$F63,ISBLANK(F63)))</formula>
    </cfRule>
  </conditionalFormatting>
  <conditionalFormatting sqref="E75:E83">
    <cfRule type="expression" dxfId="7074" priority="91" stopIfTrue="1">
      <formula>$D75="X"</formula>
    </cfRule>
  </conditionalFormatting>
  <conditionalFormatting sqref="E75:E83">
    <cfRule type="expression" dxfId="7073" priority="92" stopIfTrue="1">
      <formula>AND($E75&gt;0,OR($E75&lt;$F74,ISBLANK(F74)))</formula>
    </cfRule>
  </conditionalFormatting>
  <conditionalFormatting sqref="E86:E94">
    <cfRule type="expression" dxfId="7072" priority="89" stopIfTrue="1">
      <formula>$D86="X"</formula>
    </cfRule>
  </conditionalFormatting>
  <conditionalFormatting sqref="E86:E94">
    <cfRule type="expression" dxfId="7071" priority="90" stopIfTrue="1">
      <formula>AND($E86&gt;0,OR($E86&lt;$F85,ISBLANK(F85)))</formula>
    </cfRule>
  </conditionalFormatting>
  <conditionalFormatting sqref="E97:E105">
    <cfRule type="expression" dxfId="7070" priority="87" stopIfTrue="1">
      <formula>$D97="X"</formula>
    </cfRule>
  </conditionalFormatting>
  <conditionalFormatting sqref="E97:E105">
    <cfRule type="expression" dxfId="7069" priority="88" stopIfTrue="1">
      <formula>AND($E97&gt;0,OR($E97&lt;$F96,ISBLANK(F96)))</formula>
    </cfRule>
  </conditionalFormatting>
  <conditionalFormatting sqref="E108:E116">
    <cfRule type="expression" dxfId="7068" priority="85" stopIfTrue="1">
      <formula>$D108="X"</formula>
    </cfRule>
  </conditionalFormatting>
  <conditionalFormatting sqref="E108:E116">
    <cfRule type="expression" dxfId="7067" priority="86" stopIfTrue="1">
      <formula>AND($E108&gt;0,OR($E108&lt;$F107,ISBLANK(F107)))</formula>
    </cfRule>
  </conditionalFormatting>
  <conditionalFormatting sqref="E119:E127">
    <cfRule type="expression" dxfId="7066" priority="83" stopIfTrue="1">
      <formula>$D119="X"</formula>
    </cfRule>
  </conditionalFormatting>
  <conditionalFormatting sqref="E119:E127">
    <cfRule type="expression" dxfId="7065" priority="84" stopIfTrue="1">
      <formula>AND($E119&gt;0,OR($E119&lt;$F118,ISBLANK(F118)))</formula>
    </cfRule>
  </conditionalFormatting>
  <conditionalFormatting sqref="E130:E138">
    <cfRule type="expression" dxfId="7064" priority="81" stopIfTrue="1">
      <formula>$D130="X"</formula>
    </cfRule>
  </conditionalFormatting>
  <conditionalFormatting sqref="E130:E138">
    <cfRule type="expression" dxfId="7063" priority="82" stopIfTrue="1">
      <formula>AND($E130&gt;0,OR($E130&lt;$F129,ISBLANK(F129)))</formula>
    </cfRule>
  </conditionalFormatting>
  <conditionalFormatting sqref="E141:E149">
    <cfRule type="expression" dxfId="7062" priority="79" stopIfTrue="1">
      <formula>$D141="X"</formula>
    </cfRule>
  </conditionalFormatting>
  <conditionalFormatting sqref="E141:E149">
    <cfRule type="expression" dxfId="7061" priority="80" stopIfTrue="1">
      <formula>AND($E141&gt;0,OR($E141&lt;$F140,ISBLANK(F140)))</formula>
    </cfRule>
  </conditionalFormatting>
  <conditionalFormatting sqref="E152:E160">
    <cfRule type="expression" dxfId="7060" priority="77" stopIfTrue="1">
      <formula>$D152="X"</formula>
    </cfRule>
  </conditionalFormatting>
  <conditionalFormatting sqref="E152:E160">
    <cfRule type="expression" dxfId="7059" priority="78" stopIfTrue="1">
      <formula>AND($E152&gt;0,OR($E152&lt;$F151,ISBLANK(F151)))</formula>
    </cfRule>
  </conditionalFormatting>
  <conditionalFormatting sqref="E163:E171">
    <cfRule type="expression" dxfId="7058" priority="75" stopIfTrue="1">
      <formula>$D163="X"</formula>
    </cfRule>
  </conditionalFormatting>
  <conditionalFormatting sqref="E163:E171">
    <cfRule type="expression" dxfId="7057" priority="76" stopIfTrue="1">
      <formula>AND($E163&gt;0,OR($E163&lt;$F162,ISBLANK(F162)))</formula>
    </cfRule>
  </conditionalFormatting>
  <conditionalFormatting sqref="E174:E182">
    <cfRule type="expression" dxfId="7056" priority="73" stopIfTrue="1">
      <formula>$D174="X"</formula>
    </cfRule>
  </conditionalFormatting>
  <conditionalFormatting sqref="E174:E182">
    <cfRule type="expression" dxfId="7055" priority="74" stopIfTrue="1">
      <formula>AND($E174&gt;0,OR($E174&lt;$F173,ISBLANK(F173)))</formula>
    </cfRule>
  </conditionalFormatting>
  <conditionalFormatting sqref="E185:E193">
    <cfRule type="expression" dxfId="7054" priority="71" stopIfTrue="1">
      <formula>$D185="X"</formula>
    </cfRule>
  </conditionalFormatting>
  <conditionalFormatting sqref="E185:E193">
    <cfRule type="expression" dxfId="7053" priority="72" stopIfTrue="1">
      <formula>AND($E185&gt;0,OR($E185&lt;$F184,ISBLANK(F184)))</formula>
    </cfRule>
  </conditionalFormatting>
  <conditionalFormatting sqref="E196:E204">
    <cfRule type="expression" dxfId="7052" priority="69" stopIfTrue="1">
      <formula>$D196="X"</formula>
    </cfRule>
  </conditionalFormatting>
  <conditionalFormatting sqref="E196:E204">
    <cfRule type="expression" dxfId="7051" priority="70" stopIfTrue="1">
      <formula>AND($E196&gt;0,OR($E196&lt;$F195,ISBLANK(F195)))</formula>
    </cfRule>
  </conditionalFormatting>
  <conditionalFormatting sqref="E207:E215">
    <cfRule type="expression" dxfId="7050" priority="67" stopIfTrue="1">
      <formula>$D207="X"</formula>
    </cfRule>
  </conditionalFormatting>
  <conditionalFormatting sqref="E207:E215">
    <cfRule type="expression" dxfId="7049" priority="68" stopIfTrue="1">
      <formula>AND($E207&gt;0,OR($E207&lt;$F206,ISBLANK(F206)))</formula>
    </cfRule>
  </conditionalFormatting>
  <conditionalFormatting sqref="E218:E226">
    <cfRule type="expression" dxfId="7048" priority="65" stopIfTrue="1">
      <formula>$D218="X"</formula>
    </cfRule>
  </conditionalFormatting>
  <conditionalFormatting sqref="E218:E226">
    <cfRule type="expression" dxfId="7047" priority="66" stopIfTrue="1">
      <formula>AND($E218&gt;0,OR($E218&lt;$F217,ISBLANK(F217)))</formula>
    </cfRule>
  </conditionalFormatting>
  <conditionalFormatting sqref="E229:E237">
    <cfRule type="expression" dxfId="7046" priority="63" stopIfTrue="1">
      <formula>$D229="X"</formula>
    </cfRule>
  </conditionalFormatting>
  <conditionalFormatting sqref="E229:E237">
    <cfRule type="expression" dxfId="7045" priority="64" stopIfTrue="1">
      <formula>AND($E229&gt;0,OR($E229&lt;$F228,ISBLANK(F228)))</formula>
    </cfRule>
  </conditionalFormatting>
  <conditionalFormatting sqref="E240:E248">
    <cfRule type="expression" dxfId="7044" priority="61" stopIfTrue="1">
      <formula>$D240="X"</formula>
    </cfRule>
  </conditionalFormatting>
  <conditionalFormatting sqref="E240:E248">
    <cfRule type="expression" dxfId="7043" priority="62" stopIfTrue="1">
      <formula>AND($E240&gt;0,OR($E240&lt;$F239,ISBLANK(F239)))</formula>
    </cfRule>
  </conditionalFormatting>
  <conditionalFormatting sqref="E251:E259">
    <cfRule type="expression" dxfId="7042" priority="59" stopIfTrue="1">
      <formula>$D251="X"</formula>
    </cfRule>
  </conditionalFormatting>
  <conditionalFormatting sqref="E251:E259">
    <cfRule type="expression" dxfId="7041" priority="60" stopIfTrue="1">
      <formula>AND($E251&gt;0,OR($E251&lt;$F250,ISBLANK(F250)))</formula>
    </cfRule>
  </conditionalFormatting>
  <conditionalFormatting sqref="E262:E270">
    <cfRule type="expression" dxfId="7040" priority="57" stopIfTrue="1">
      <formula>$D262="X"</formula>
    </cfRule>
  </conditionalFormatting>
  <conditionalFormatting sqref="E262:E270">
    <cfRule type="expression" dxfId="7039" priority="58" stopIfTrue="1">
      <formula>AND($E262&gt;0,OR($E262&lt;$F261,ISBLANK(F261)))</formula>
    </cfRule>
  </conditionalFormatting>
  <conditionalFormatting sqref="E273:E281">
    <cfRule type="expression" dxfId="7038" priority="55" stopIfTrue="1">
      <formula>$D273="X"</formula>
    </cfRule>
  </conditionalFormatting>
  <conditionalFormatting sqref="E273:E281">
    <cfRule type="expression" dxfId="7037" priority="56" stopIfTrue="1">
      <formula>AND($E273&gt;0,OR($E273&lt;$F272,ISBLANK(F272)))</formula>
    </cfRule>
  </conditionalFormatting>
  <conditionalFormatting sqref="E284:E292">
    <cfRule type="expression" dxfId="7036" priority="53" stopIfTrue="1">
      <formula>$D284="X"</formula>
    </cfRule>
  </conditionalFormatting>
  <conditionalFormatting sqref="E284:E292">
    <cfRule type="expression" dxfId="7035" priority="54" stopIfTrue="1">
      <formula>AND($E284&gt;0,OR($E284&lt;$F283,ISBLANK(F283)))</formula>
    </cfRule>
  </conditionalFormatting>
  <conditionalFormatting sqref="E295:E303">
    <cfRule type="expression" dxfId="7034" priority="51" stopIfTrue="1">
      <formula>$D295="X"</formula>
    </cfRule>
  </conditionalFormatting>
  <conditionalFormatting sqref="E295:E303">
    <cfRule type="expression" dxfId="7033" priority="52" stopIfTrue="1">
      <formula>AND($E295&gt;0,OR($E295&lt;$F294,ISBLANK(F294)))</formula>
    </cfRule>
  </conditionalFormatting>
  <conditionalFormatting sqref="E306:E314">
    <cfRule type="expression" dxfId="7032" priority="49" stopIfTrue="1">
      <formula>$D306="X"</formula>
    </cfRule>
  </conditionalFormatting>
  <conditionalFormatting sqref="E306:E314">
    <cfRule type="expression" dxfId="7031" priority="50" stopIfTrue="1">
      <formula>AND($E306&gt;0,OR($E306&lt;$F305,ISBLANK(F305)))</formula>
    </cfRule>
  </conditionalFormatting>
  <conditionalFormatting sqref="E317:E325">
    <cfRule type="expression" dxfId="7030" priority="47" stopIfTrue="1">
      <formula>$D317="X"</formula>
    </cfRule>
  </conditionalFormatting>
  <conditionalFormatting sqref="E317:E325">
    <cfRule type="expression" dxfId="7029" priority="48" stopIfTrue="1">
      <formula>AND($E317&gt;0,OR($E317&lt;$F316,ISBLANK(F316)))</formula>
    </cfRule>
  </conditionalFormatting>
  <conditionalFormatting sqref="E328:E336">
    <cfRule type="expression" dxfId="7028" priority="45" stopIfTrue="1">
      <formula>$D328="X"</formula>
    </cfRule>
  </conditionalFormatting>
  <conditionalFormatting sqref="E328:E336">
    <cfRule type="expression" dxfId="7027" priority="46" stopIfTrue="1">
      <formula>AND($E328&gt;0,OR($E328&lt;$F327,ISBLANK(F327)))</formula>
    </cfRule>
  </conditionalFormatting>
  <conditionalFormatting sqref="E339:E347">
    <cfRule type="expression" dxfId="7026" priority="43" stopIfTrue="1">
      <formula>$D339="X"</formula>
    </cfRule>
  </conditionalFormatting>
  <conditionalFormatting sqref="E339:E347">
    <cfRule type="expression" dxfId="7025" priority="44"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7024" priority="41">
      <formula>OR($N$5="x",$N$5="X")</formula>
    </cfRule>
  </conditionalFormatting>
  <conditionalFormatting sqref="E9:E16">
    <cfRule type="expression" dxfId="7023" priority="1" stopIfTrue="1">
      <formula>$D9="X"</formula>
    </cfRule>
  </conditionalFormatting>
  <conditionalFormatting sqref="P29">
    <cfRule type="expression" dxfId="7022" priority="39" stopIfTrue="1">
      <formula>$D29="X"</formula>
    </cfRule>
  </conditionalFormatting>
  <conditionalFormatting sqref="P40">
    <cfRule type="expression" dxfId="7021" priority="38" stopIfTrue="1">
      <formula>$D40="X"</formula>
    </cfRule>
  </conditionalFormatting>
  <conditionalFormatting sqref="P51">
    <cfRule type="expression" dxfId="7020" priority="37" stopIfTrue="1">
      <formula>$D51="X"</formula>
    </cfRule>
  </conditionalFormatting>
  <conditionalFormatting sqref="P62">
    <cfRule type="expression" dxfId="7019" priority="36" stopIfTrue="1">
      <formula>$D62="X"</formula>
    </cfRule>
  </conditionalFormatting>
  <conditionalFormatting sqref="P73">
    <cfRule type="expression" dxfId="7018" priority="35" stopIfTrue="1">
      <formula>$D73="X"</formula>
    </cfRule>
  </conditionalFormatting>
  <conditionalFormatting sqref="P84">
    <cfRule type="expression" dxfId="7017" priority="34" stopIfTrue="1">
      <formula>$D84="X"</formula>
    </cfRule>
  </conditionalFormatting>
  <conditionalFormatting sqref="P95">
    <cfRule type="expression" dxfId="7016" priority="33" stopIfTrue="1">
      <formula>$D95="X"</formula>
    </cfRule>
  </conditionalFormatting>
  <conditionalFormatting sqref="P106">
    <cfRule type="expression" dxfId="7015" priority="32" stopIfTrue="1">
      <formula>$D106="X"</formula>
    </cfRule>
  </conditionalFormatting>
  <conditionalFormatting sqref="P117">
    <cfRule type="expression" dxfId="7014" priority="31" stopIfTrue="1">
      <formula>$D117="X"</formula>
    </cfRule>
  </conditionalFormatting>
  <conditionalFormatting sqref="P128">
    <cfRule type="expression" dxfId="7013" priority="30" stopIfTrue="1">
      <formula>$D128="X"</formula>
    </cfRule>
  </conditionalFormatting>
  <conditionalFormatting sqref="P139">
    <cfRule type="expression" dxfId="7012" priority="29" stopIfTrue="1">
      <formula>$D139="X"</formula>
    </cfRule>
  </conditionalFormatting>
  <conditionalFormatting sqref="P150">
    <cfRule type="expression" dxfId="7011" priority="28" stopIfTrue="1">
      <formula>$D150="X"</formula>
    </cfRule>
  </conditionalFormatting>
  <conditionalFormatting sqref="P161">
    <cfRule type="expression" dxfId="7010" priority="27" stopIfTrue="1">
      <formula>$D161="X"</formula>
    </cfRule>
  </conditionalFormatting>
  <conditionalFormatting sqref="P172">
    <cfRule type="expression" dxfId="7009" priority="26" stopIfTrue="1">
      <formula>$D172="X"</formula>
    </cfRule>
  </conditionalFormatting>
  <conditionalFormatting sqref="P183">
    <cfRule type="expression" dxfId="7008" priority="25" stopIfTrue="1">
      <formula>$D183="X"</formula>
    </cfRule>
  </conditionalFormatting>
  <conditionalFormatting sqref="P194">
    <cfRule type="expression" dxfId="7007" priority="24" stopIfTrue="1">
      <formula>$D194="X"</formula>
    </cfRule>
  </conditionalFormatting>
  <conditionalFormatting sqref="P205">
    <cfRule type="expression" dxfId="7006" priority="23" stopIfTrue="1">
      <formula>$D205="X"</formula>
    </cfRule>
  </conditionalFormatting>
  <conditionalFormatting sqref="P216">
    <cfRule type="expression" dxfId="7005" priority="22" stopIfTrue="1">
      <formula>$D216="X"</formula>
    </cfRule>
  </conditionalFormatting>
  <conditionalFormatting sqref="P227">
    <cfRule type="expression" dxfId="7004" priority="21" stopIfTrue="1">
      <formula>$D227="X"</formula>
    </cfRule>
  </conditionalFormatting>
  <conditionalFormatting sqref="P238">
    <cfRule type="expression" dxfId="7003" priority="20" stopIfTrue="1">
      <formula>$D238="X"</formula>
    </cfRule>
  </conditionalFormatting>
  <conditionalFormatting sqref="P249">
    <cfRule type="expression" dxfId="7002" priority="19" stopIfTrue="1">
      <formula>$D249="X"</formula>
    </cfRule>
  </conditionalFormatting>
  <conditionalFormatting sqref="P260">
    <cfRule type="expression" dxfId="7001" priority="18" stopIfTrue="1">
      <formula>$D260="X"</formula>
    </cfRule>
  </conditionalFormatting>
  <conditionalFormatting sqref="P271">
    <cfRule type="expression" dxfId="7000" priority="17" stopIfTrue="1">
      <formula>$D271="X"</formula>
    </cfRule>
  </conditionalFormatting>
  <conditionalFormatting sqref="P282">
    <cfRule type="expression" dxfId="6999" priority="16" stopIfTrue="1">
      <formula>$D282="X"</formula>
    </cfRule>
  </conditionalFormatting>
  <conditionalFormatting sqref="P293">
    <cfRule type="expression" dxfId="6998" priority="15" stopIfTrue="1">
      <formula>$D293="X"</formula>
    </cfRule>
  </conditionalFormatting>
  <conditionalFormatting sqref="P304">
    <cfRule type="expression" dxfId="6997" priority="14" stopIfTrue="1">
      <formula>$D304="X"</formula>
    </cfRule>
  </conditionalFormatting>
  <conditionalFormatting sqref="P315">
    <cfRule type="expression" dxfId="6996" priority="13" stopIfTrue="1">
      <formula>$D315="X"</formula>
    </cfRule>
  </conditionalFormatting>
  <conditionalFormatting sqref="P326">
    <cfRule type="expression" dxfId="6995" priority="12" stopIfTrue="1">
      <formula>$D326="X"</formula>
    </cfRule>
  </conditionalFormatting>
  <conditionalFormatting sqref="P337">
    <cfRule type="expression" dxfId="6994" priority="11" stopIfTrue="1">
      <formula>$D337="X"</formula>
    </cfRule>
  </conditionalFormatting>
  <conditionalFormatting sqref="P348">
    <cfRule type="expression" dxfId="6993" priority="10" stopIfTrue="1">
      <formula>$D348="X"</formula>
    </cfRule>
  </conditionalFormatting>
  <conditionalFormatting sqref="O29 O51 O73 O95 O117 O139 O161 O183 O205 O227 O249 O271 O293 O315 O337">
    <cfRule type="expression" dxfId="6992" priority="9" stopIfTrue="1">
      <formula>$D29="X"</formula>
    </cfRule>
  </conditionalFormatting>
  <conditionalFormatting sqref="E10:E16">
    <cfRule type="expression" dxfId="6991" priority="4" stopIfTrue="1">
      <formula>$D10="X"</formula>
    </cfRule>
  </conditionalFormatting>
  <conditionalFormatting sqref="F8:F16">
    <cfRule type="expression" dxfId="6990" priority="3" stopIfTrue="1">
      <formula>$D8="X"</formula>
    </cfRule>
    <cfRule type="expression" dxfId="6989" priority="5" stopIfTrue="1">
      <formula>AND(NOT(ISBLANK(E8)),ISBLANK(F8))</formula>
    </cfRule>
    <cfRule type="expression" dxfId="6988" priority="6" stopIfTrue="1">
      <formula>AND($F8&gt;0,OR($F8&lt;=$E8,$F8&gt;1,ROUND(F8-E8,6)&lt;ROUND(Mindest,6)))</formula>
    </cfRule>
  </conditionalFormatting>
  <conditionalFormatting sqref="E9:E16">
    <cfRule type="expression" dxfId="6987" priority="2" stopIfTrue="1">
      <formula>AND($E9&gt;0,OR($E9&lt;$F8,ISBLANK(F8)))</formula>
    </cfRule>
  </conditionalFormatting>
  <dataValidations count="2">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C5B8545B-0C01-4EAD-918F-DDDEF28DF826}">
      <formula1>Arbeitsbereiche</formula1>
    </dataValidation>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ADD8F5A5-CFC4-4BCC-B926-D3F0C8256FE0}">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cellWatches>
    <cellWatch r="E8"/>
    <cellWatch r="Q8"/>
  </cellWatche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74" id="{468DFDAC-D742-4318-95B2-57C281AB1A75}">
            <xm:f>ABS($K$350)&gt;(DATEN!$C$5-DATEN!$C$6)*2</xm:f>
            <x14:dxf>
              <fill>
                <patternFill>
                  <bgColor rgb="FFFF0000"/>
                </patternFill>
              </fill>
            </x14:dxf>
          </x14:cfRule>
          <x14:cfRule type="expression" priority="1075" id="{0DBFD8E3-A1D3-444A-B1DA-818545DADF51}">
            <xm:f>ABS($K$350)&gt;(DATEN!$C$5-DATEN!$C$6)</xm:f>
            <x14:dxf>
              <fill>
                <patternFill>
                  <bgColor rgb="FFFFFF00"/>
                </patternFill>
              </fill>
            </x14:dxf>
          </x14:cfRule>
          <xm:sqref>K350</xm:sqref>
        </x14:conditionalFormatting>
        <x14:conditionalFormatting xmlns:xm="http://schemas.microsoft.com/office/excel/2006/main">
          <x14:cfRule type="expression" priority="1072" id="{A28A9E13-65CD-4EFB-84E2-4C14E7BC15B9}">
            <xm:f>ABS($K$353)&gt;(DATEN!$C$5-DATEN!$C$6)*2</xm:f>
            <x14:dxf>
              <fill>
                <patternFill>
                  <bgColor rgb="FFFF0000"/>
                </patternFill>
              </fill>
            </x14:dxf>
          </x14:cfRule>
          <x14:cfRule type="expression" priority="1073" id="{09179F24-68EC-4552-B868-BA35E9161F51}">
            <xm:f>ABS($K$353)&gt;(DATEN!$C$5-DATEN!$C$6)</xm:f>
            <x14:dxf>
              <fill>
                <patternFill>
                  <bgColor rgb="FFFFFF00"/>
                </patternFill>
              </fill>
            </x14:dxf>
          </x14:cfRule>
          <xm:sqref>K353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2"/>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11</v>
      </c>
      <c r="B2" s="296" t="str">
        <f>CONCATENATE("Arbeitszeiterfassung ",TEXT(B18,"MMMM JJJJ"))</f>
        <v>Arbeitszeiterfassung November 2025</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IF(DATEN!S15="","!!! Dieser Monat wird nicht gewertet !!!","")</f>
        <v/>
      </c>
      <c r="D4" s="18"/>
      <c r="I4" s="7"/>
      <c r="J4" s="7"/>
      <c r="M4" s="280" t="s">
        <v>176</v>
      </c>
      <c r="N4" s="281"/>
      <c r="O4" s="121"/>
      <c r="P4" s="121"/>
    </row>
    <row r="5" spans="1:27" ht="15.75" customHeight="1" thickBot="1" x14ac:dyDescent="0.3">
      <c r="B5" s="1"/>
      <c r="D5" s="18"/>
      <c r="F5" s="101">
        <f>MAX(Oktober!F338:F347)</f>
        <v>0</v>
      </c>
      <c r="G5" s="97" t="s">
        <v>123</v>
      </c>
      <c r="H5" s="1"/>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Allerheiligen</v>
      </c>
      <c r="B8" s="66">
        <f>DATE(DATEN!$G$3,$A$2,1)</f>
        <v>44500</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DATE(DATEN!$G$3,$A$2,1)</f>
        <v>44500</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DATE(DATEN!$G$3,$A$2,1)</f>
        <v>44500</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DATE(DATEN!$G$3,$A$2,1)</f>
        <v>44500</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IF(Q11&gt;0,IF(AND(E11=F10,S10&lt;&gt;"x"),Q11+R10-N10,Q11),0)</f>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DATE(DATEN!$G$3,$A$2,1)</f>
        <v>44500</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IF(Q12&gt;0,IF(AND(E12=F11,S11&lt;&gt;"x"),Q12+R11-N11,Q12),0)</f>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DATE(DATEN!$G$3,$A$2,1)</f>
        <v>44500</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DATE(DATEN!$G$3,$A$2,1)</f>
        <v>44500</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DATE(DATEN!$G$3,$A$2,1)</f>
        <v>44500</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v>0</v>
      </c>
      <c r="S15" s="96" t="str">
        <f>IF(G15=DATEN!$L$87,"x","")</f>
        <v/>
      </c>
      <c r="T15" s="96" t="str">
        <f t="shared" si="1"/>
        <v/>
      </c>
      <c r="U15" s="124" t="str">
        <f t="shared" si="2"/>
        <v/>
      </c>
      <c r="Z15" s="202" t="str">
        <f t="shared" si="5"/>
        <v/>
      </c>
      <c r="AA15" s="203" t="str">
        <f t="shared" si="6"/>
        <v/>
      </c>
    </row>
    <row r="16" spans="1:27" ht="14.25" x14ac:dyDescent="0.25">
      <c r="A16" s="285"/>
      <c r="B16" s="66">
        <f>DATE(DATEN!$G$3,$A$2,1)</f>
        <v>44500</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v>0</v>
      </c>
      <c r="S16" s="96" t="str">
        <f>IF(G16=DATEN!$L$87,"x","")</f>
        <v/>
      </c>
      <c r="T16" s="96" t="str">
        <f t="shared" si="1"/>
        <v/>
      </c>
      <c r="U16" s="124" t="str">
        <f t="shared" si="2"/>
        <v/>
      </c>
      <c r="Z16" s="202" t="str">
        <f t="shared" si="5"/>
        <v/>
      </c>
      <c r="AA16" s="203" t="str">
        <f t="shared" si="6"/>
        <v/>
      </c>
    </row>
    <row r="17" spans="1:27" ht="14.25" x14ac:dyDescent="0.25">
      <c r="A17" s="286"/>
      <c r="B17" s="66">
        <f>DATE(DATEN!$G$3,$A$2,1)</f>
        <v>44500</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DATE(DATEN!$G$3,$A$2,1)</f>
        <v>44500</v>
      </c>
      <c r="C18" s="78">
        <f>IF(WEEKDAY(B18)=1,7,WEEKDAY(B18)-1)</f>
        <v>6</v>
      </c>
      <c r="D18" s="79" t="str" cm="1">
        <f t="array" aca="1" ref="D18" ca="1">IF(LEN(B18)&gt;0,IF(OR(INDIRECT("DATEN!D"&amp;9+C18)=0,NOT(ISNA(MATCH(B18,DATEN!$D$18:$D$33,0)))),"X",IF(OR(B18=DATEN!$D$26-1,B18=DATEN!$D$27-2,B18=DATEN!$D$30-2),"V","")),"")</f>
        <v>X</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v>
      </c>
      <c r="L18" s="146" t="str">
        <f ca="1">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2025-44</v>
      </c>
      <c r="Q18" s="94">
        <f>SUM(Q8:Q17)</f>
        <v>0</v>
      </c>
      <c r="R18" s="94"/>
      <c r="S18" s="94"/>
      <c r="T18" s="94"/>
      <c r="U18" s="125"/>
      <c r="V18" s="105">
        <f ca="1">IF(D18="x",DATEN!$N$88,DATEN!$N$87)</f>
        <v>0.16666666666666666</v>
      </c>
      <c r="W18" s="91" t="s">
        <v>92</v>
      </c>
      <c r="X18" s="145">
        <f ca="1">IF(LEN(B18)&gt;0,IF(WEEKDAY(B18,2)=1,H18,H18+X7),X7)</f>
        <v>0.125</v>
      </c>
      <c r="Y18" s="91"/>
      <c r="Z18" s="202" t="str">
        <f t="shared" si="5"/>
        <v/>
      </c>
      <c r="AA18" s="203" t="str">
        <f t="shared" si="6"/>
        <v/>
      </c>
    </row>
    <row r="19" spans="1:27" ht="14.25" x14ac:dyDescent="0.25">
      <c r="A19" s="285" t="str">
        <f>IF(ISNA(MATCH(B29,DATEN!$D$18:$D$42,0)),"",INDEX(DATEN!$C$18:$D$42,MATCH(B29,DATEN!$D$18:$D$42,0),1))</f>
        <v/>
      </c>
      <c r="B19" s="66">
        <f t="shared" ref="B19:B28" si="7">B8+1</f>
        <v>44501</v>
      </c>
      <c r="C19" s="67"/>
      <c r="D19" s="68"/>
      <c r="E19" s="69"/>
      <c r="F19" s="70"/>
      <c r="G19" s="71"/>
      <c r="H19" s="84" t="str">
        <f t="shared" ref="H19:H28" si="8">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9">IF(ISNA(VLOOKUP(G19,ArbKapp,3,FALSE))=TRUE,"",IF(VLOOKUP(G19,ArbKapp,3,FALSE)="x","x",""))</f>
        <v/>
      </c>
      <c r="U19" s="124" t="str">
        <f t="shared" ref="U19:U28" si="10">IF(ISNA(MATCH(G19,Kapp12Ordi,0)),"","x")</f>
        <v/>
      </c>
      <c r="V19" s="90">
        <f>Q29-N29</f>
        <v>0</v>
      </c>
      <c r="W19" s="90" t="s">
        <v>67</v>
      </c>
      <c r="Z19" s="202" t="str">
        <f t="shared" si="5"/>
        <v/>
      </c>
      <c r="AA19" s="203" t="str">
        <f t="shared" si="6"/>
        <v/>
      </c>
    </row>
    <row r="20" spans="1:27" ht="14.25" x14ac:dyDescent="0.25">
      <c r="A20" s="285"/>
      <c r="B20" s="66">
        <f t="shared" si="7"/>
        <v>44501</v>
      </c>
      <c r="C20" s="67"/>
      <c r="D20" s="68"/>
      <c r="E20" s="69"/>
      <c r="F20" s="70"/>
      <c r="G20" s="71"/>
      <c r="H20" s="84" t="str">
        <f t="shared" si="8"/>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9"/>
        <v/>
      </c>
      <c r="U20" s="124" t="str">
        <f t="shared" si="10"/>
        <v/>
      </c>
      <c r="V20" s="90">
        <f>IF(ISNA(MATCH("x",U19:U28,0)),MaxZeit,MaxBildung)</f>
        <v>0.41666666666666702</v>
      </c>
      <c r="W20" s="90" t="s">
        <v>75</v>
      </c>
      <c r="Z20" s="202" t="str">
        <f t="shared" si="5"/>
        <v/>
      </c>
      <c r="AA20" s="203" t="str">
        <f t="shared" si="6"/>
        <v/>
      </c>
    </row>
    <row r="21" spans="1:27" ht="14.25" x14ac:dyDescent="0.25">
      <c r="A21" s="285"/>
      <c r="B21" s="66">
        <f t="shared" si="7"/>
        <v>44501</v>
      </c>
      <c r="C21" s="67"/>
      <c r="D21" s="68"/>
      <c r="E21" s="69"/>
      <c r="F21" s="70"/>
      <c r="G21" s="71"/>
      <c r="H21" s="84" t="str">
        <f t="shared" si="8"/>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IF(Q21&gt;0,IF(AND(E21=F20,S20&lt;&gt;"x"),Q21+R20-N20,Q21),0)</f>
        <v>0</v>
      </c>
      <c r="S21" s="96" t="str">
        <f>IF(G21=DATEN!$L$87,"x","")</f>
        <v/>
      </c>
      <c r="T21" s="96" t="str">
        <f t="shared" si="9"/>
        <v/>
      </c>
      <c r="U21" s="124" t="str">
        <f t="shared" si="10"/>
        <v/>
      </c>
      <c r="V21" s="92">
        <f>SUMIF(T19:T28,"&lt;&gt;x",H19:H28)-N29</f>
        <v>0</v>
      </c>
      <c r="W21" s="91" t="s">
        <v>81</v>
      </c>
      <c r="Z21" s="202" t="str">
        <f t="shared" si="5"/>
        <v/>
      </c>
      <c r="AA21" s="203" t="str">
        <f t="shared" si="6"/>
        <v/>
      </c>
    </row>
    <row r="22" spans="1:27" ht="14.25" x14ac:dyDescent="0.25">
      <c r="A22" s="285"/>
      <c r="B22" s="66">
        <f t="shared" si="7"/>
        <v>44501</v>
      </c>
      <c r="C22" s="67"/>
      <c r="D22" s="68"/>
      <c r="E22" s="69"/>
      <c r="F22" s="70"/>
      <c r="G22" s="71"/>
      <c r="H22" s="84" t="str">
        <f t="shared" si="8"/>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IF(Q22&gt;0,IF(AND(E22=F21,S21&lt;&gt;"x"),Q22+R21-N21,Q22),0)</f>
        <v>0</v>
      </c>
      <c r="S22" s="96" t="str">
        <f>IF(G22=DATEN!$L$87,"x","")</f>
        <v/>
      </c>
      <c r="T22" s="96" t="str">
        <f t="shared" si="9"/>
        <v/>
      </c>
      <c r="U22" s="124" t="str">
        <f t="shared" si="10"/>
        <v/>
      </c>
      <c r="V22" s="90">
        <f>IF(V21&gt;V20,V20,V21)</f>
        <v>0</v>
      </c>
      <c r="W22" s="90" t="s">
        <v>79</v>
      </c>
      <c r="Z22" s="202" t="str">
        <f t="shared" si="5"/>
        <v/>
      </c>
      <c r="AA22" s="203" t="str">
        <f t="shared" si="6"/>
        <v/>
      </c>
    </row>
    <row r="23" spans="1:27" ht="14.25" x14ac:dyDescent="0.25">
      <c r="A23" s="285"/>
      <c r="B23" s="66">
        <f t="shared" si="7"/>
        <v>44501</v>
      </c>
      <c r="C23" s="67"/>
      <c r="D23" s="68"/>
      <c r="E23" s="69"/>
      <c r="F23" s="70"/>
      <c r="G23" s="71"/>
      <c r="H23" s="84" t="str">
        <f t="shared" si="8"/>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IF(Q23&gt;0,IF(AND(E23=F22,S22&lt;&gt;"x"),Q23+R22-N22,Q23),0)</f>
        <v>0</v>
      </c>
      <c r="S23" s="96" t="str">
        <f>IF(G23=DATEN!$L$87,"x","")</f>
        <v/>
      </c>
      <c r="T23" s="96" t="str">
        <f t="shared" si="9"/>
        <v/>
      </c>
      <c r="U23" s="124" t="str">
        <f t="shared" si="10"/>
        <v/>
      </c>
      <c r="V23" s="90">
        <f>V22+SUMIF(T19:T28,"x",H19:H28)</f>
        <v>0</v>
      </c>
      <c r="W23" s="91" t="s">
        <v>80</v>
      </c>
      <c r="Z23" s="202" t="str">
        <f t="shared" si="5"/>
        <v/>
      </c>
      <c r="AA23" s="203" t="str">
        <f t="shared" si="6"/>
        <v/>
      </c>
    </row>
    <row r="24" spans="1:27" ht="14.25" x14ac:dyDescent="0.25">
      <c r="A24" s="285"/>
      <c r="B24" s="66">
        <f t="shared" si="7"/>
        <v>44501</v>
      </c>
      <c r="C24" s="67"/>
      <c r="D24" s="68"/>
      <c r="E24" s="69"/>
      <c r="F24" s="70"/>
      <c r="G24" s="71"/>
      <c r="H24" s="84" t="str">
        <f t="shared" si="8"/>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v>0</v>
      </c>
      <c r="S24" s="96" t="str">
        <f>IF(G24=DATEN!$L$87,"x","")</f>
        <v/>
      </c>
      <c r="T24" s="96" t="str">
        <f t="shared" si="9"/>
        <v/>
      </c>
      <c r="U24" s="124" t="str">
        <f t="shared" si="10"/>
        <v/>
      </c>
      <c r="V24" s="90"/>
      <c r="W24" s="91"/>
      <c r="Z24" s="202" t="str">
        <f t="shared" si="5"/>
        <v/>
      </c>
      <c r="AA24" s="203" t="str">
        <f t="shared" si="6"/>
        <v/>
      </c>
    </row>
    <row r="25" spans="1:27" ht="14.25" x14ac:dyDescent="0.25">
      <c r="A25" s="285"/>
      <c r="B25" s="66">
        <f t="shared" si="7"/>
        <v>44501</v>
      </c>
      <c r="C25" s="67"/>
      <c r="D25" s="68"/>
      <c r="E25" s="69"/>
      <c r="F25" s="70"/>
      <c r="G25" s="71"/>
      <c r="H25" s="84" t="str">
        <f t="shared" si="8"/>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v>0</v>
      </c>
      <c r="S25" s="96" t="str">
        <f>IF(G25=DATEN!$L$87,"x","")</f>
        <v/>
      </c>
      <c r="T25" s="96" t="str">
        <f t="shared" si="9"/>
        <v/>
      </c>
      <c r="U25" s="124" t="str">
        <f t="shared" si="10"/>
        <v/>
      </c>
      <c r="V25" s="90"/>
      <c r="W25" s="91"/>
      <c r="Z25" s="202" t="str">
        <f t="shared" si="5"/>
        <v/>
      </c>
      <c r="AA25" s="203" t="str">
        <f t="shared" si="6"/>
        <v/>
      </c>
    </row>
    <row r="26" spans="1:27" ht="14.25" x14ac:dyDescent="0.25">
      <c r="A26" s="285"/>
      <c r="B26" s="66">
        <f t="shared" si="7"/>
        <v>44501</v>
      </c>
      <c r="C26" s="67"/>
      <c r="D26" s="68"/>
      <c r="E26" s="69"/>
      <c r="F26" s="70"/>
      <c r="G26" s="71"/>
      <c r="H26" s="84" t="str">
        <f t="shared" si="8"/>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v>0</v>
      </c>
      <c r="S26" s="96" t="str">
        <f>IF(G26=DATEN!$L$87,"x","")</f>
        <v/>
      </c>
      <c r="T26" s="96" t="str">
        <f t="shared" si="9"/>
        <v/>
      </c>
      <c r="U26" s="124" t="str">
        <f t="shared" si="10"/>
        <v/>
      </c>
      <c r="Z26" s="202" t="str">
        <f t="shared" si="5"/>
        <v/>
      </c>
      <c r="AA26" s="203" t="str">
        <f t="shared" si="6"/>
        <v/>
      </c>
    </row>
    <row r="27" spans="1:27" ht="14.25" x14ac:dyDescent="0.25">
      <c r="A27" s="285"/>
      <c r="B27" s="66">
        <f t="shared" si="7"/>
        <v>44501</v>
      </c>
      <c r="C27" s="67"/>
      <c r="D27" s="68"/>
      <c r="E27" s="69"/>
      <c r="F27" s="70"/>
      <c r="G27" s="71"/>
      <c r="H27" s="84" t="str">
        <f t="shared" si="8"/>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v>0</v>
      </c>
      <c r="S27" s="96" t="str">
        <f>IF(G27=DATEN!$L$87,"x","")</f>
        <v/>
      </c>
      <c r="T27" s="96" t="str">
        <f t="shared" si="9"/>
        <v/>
      </c>
      <c r="U27" s="124" t="str">
        <f t="shared" si="10"/>
        <v/>
      </c>
      <c r="Z27" s="202" t="str">
        <f t="shared" si="5"/>
        <v/>
      </c>
      <c r="AA27" s="203" t="str">
        <f t="shared" si="6"/>
        <v/>
      </c>
    </row>
    <row r="28" spans="1:27" ht="14.25" x14ac:dyDescent="0.25">
      <c r="A28" s="286"/>
      <c r="B28" s="66">
        <f t="shared" si="7"/>
        <v>44501</v>
      </c>
      <c r="C28" s="67"/>
      <c r="D28" s="68"/>
      <c r="E28" s="69"/>
      <c r="F28" s="70"/>
      <c r="G28" s="71"/>
      <c r="H28" s="84" t="str">
        <f t="shared" si="8"/>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v>0</v>
      </c>
      <c r="S28" s="96" t="str">
        <f>IF(G28=DATEN!$L$87,"x","")</f>
        <v/>
      </c>
      <c r="T28" s="96" t="str">
        <f t="shared" si="9"/>
        <v/>
      </c>
      <c r="U28" s="124" t="str">
        <f t="shared" si="10"/>
        <v/>
      </c>
      <c r="Z28" s="202" t="str">
        <f t="shared" si="5"/>
        <v/>
      </c>
      <c r="AA28" s="203" t="str">
        <f t="shared" si="6"/>
        <v/>
      </c>
    </row>
    <row r="29" spans="1:27" ht="14.25" x14ac:dyDescent="0.25">
      <c r="A29" s="2" t="str">
        <f>IF(LEN(B29)&gt;0,IF(WEEKDAY(B29)=4,TRUNC((B29-DATE(YEAR(B29+3-MOD(B29-2,7)),1,MOD(B29-2,7)-9))/7),IF(WEEKDAY(B29)=5,"KW","")),"")</f>
        <v/>
      </c>
      <c r="B29" s="81">
        <f>B18+1</f>
        <v>44501</v>
      </c>
      <c r="C29" s="78">
        <f>IF(WEEKDAY(B29)=1,7,WEEKDAY(B29)-1)</f>
        <v>7</v>
      </c>
      <c r="D29" s="79" t="str" cm="1">
        <f t="array" aca="1" ref="D29" ca="1">IF(LEN(B29)&gt;0,IF(OR(INDIRECT("DATEN!D"&amp;9+C29)=0,NOT(ISNA(MATCH(B29,DATEN!$D$18:$D$33,0)))),"X",IF(OR(B29=DATEN!$D$26-1,B29=DATEN!$D$27-2,B29=DATEN!$D$30-2),"V","")),"")</f>
        <v>X</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v>
      </c>
      <c r="L29" s="146" t="str">
        <f ca="1">IF(X29&gt;MaxWoZeit,"WoArbZeit&gt;48h!","")</f>
        <v/>
      </c>
      <c r="M29" s="93" t="str">
        <f>IF(V21&gt;V22,V21-V22,"")</f>
        <v/>
      </c>
      <c r="N29" s="93">
        <f>SUM(N19:N28)</f>
        <v>0</v>
      </c>
      <c r="O29" s="93">
        <f ca="1">IF(WEEKDAY(B29,2)=7,SUMIF('Auswertung-Wochen'!$Y$2:$Y$366,P29,'Auswertung-Wochen'!$V$2:$V$366)-SUMIF('Auswertung-Wochen'!$Y$2:$Y$366,P29,'Auswertung-Wochen'!$W$2:$W$366),"")</f>
        <v>-1.6458333333333335</v>
      </c>
      <c r="P29" s="93" t="str">
        <f>YEAR(B29)&amp;"-"&amp;TEXT(_xlfn.ISOWEEKNUM(B29),"00")</f>
        <v>2025-44</v>
      </c>
      <c r="Q29" s="94">
        <f>SUM(Q19:Q28)</f>
        <v>0</v>
      </c>
      <c r="R29" s="94"/>
      <c r="S29" s="94"/>
      <c r="T29" s="94"/>
      <c r="U29" s="125"/>
      <c r="V29" s="105">
        <f ca="1">IF(D29="x",DATEN!$N$88,DATEN!$N$87)</f>
        <v>0.16666666666666666</v>
      </c>
      <c r="W29" s="91" t="s">
        <v>92</v>
      </c>
      <c r="X29" s="145">
        <f ca="1">IF(LEN(B29)&gt;0,IF(WEEKDAY(B29,2)=1,H29,H29+X18),X18)</f>
        <v>0.125</v>
      </c>
      <c r="Z29" s="202" t="str">
        <f t="shared" si="5"/>
        <v/>
      </c>
      <c r="AA29" s="203" t="str">
        <f t="shared" si="6"/>
        <v/>
      </c>
    </row>
    <row r="30" spans="1:27" ht="14.25" x14ac:dyDescent="0.25">
      <c r="A30" s="285" t="str">
        <f>IF(ISNA(MATCH(B40,DATEN!$D$18:$D$42,0)),"",INDEX(DATEN!$C$18:$D$42,MATCH(B40,DATEN!$D$18:$D$42,0),1))</f>
        <v/>
      </c>
      <c r="B30" s="66">
        <f t="shared" ref="B30:B39" si="11">B19+1</f>
        <v>44502</v>
      </c>
      <c r="C30" s="67"/>
      <c r="D30" s="68"/>
      <c r="E30" s="69"/>
      <c r="F30" s="70"/>
      <c r="G30" s="71"/>
      <c r="H30" s="84" t="str">
        <f t="shared" ref="H30:H39" si="12">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3">IF(ISNA(VLOOKUP(G30,ArbKapp,3,FALSE))=TRUE,"",IF(VLOOKUP(G30,ArbKapp,3,FALSE)="x","x",""))</f>
        <v/>
      </c>
      <c r="U30" s="124" t="str">
        <f t="shared" ref="U30:U39" si="14">IF(ISNA(MATCH(G30,Kapp12Ordi,0)),"","x")</f>
        <v/>
      </c>
      <c r="V30" s="90">
        <f>Q40-N40</f>
        <v>0</v>
      </c>
      <c r="W30" s="90" t="s">
        <v>67</v>
      </c>
      <c r="Z30" s="202" t="str">
        <f t="shared" si="5"/>
        <v/>
      </c>
      <c r="AA30" s="203" t="str">
        <f t="shared" si="6"/>
        <v/>
      </c>
    </row>
    <row r="31" spans="1:27" ht="14.25" x14ac:dyDescent="0.25">
      <c r="A31" s="285"/>
      <c r="B31" s="66">
        <f t="shared" si="11"/>
        <v>44502</v>
      </c>
      <c r="C31" s="67"/>
      <c r="D31" s="68"/>
      <c r="E31" s="69"/>
      <c r="F31" s="70"/>
      <c r="G31" s="71"/>
      <c r="H31" s="84" t="str">
        <f t="shared" si="12"/>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3"/>
        <v/>
      </c>
      <c r="U31" s="124" t="str">
        <f t="shared" si="14"/>
        <v/>
      </c>
      <c r="V31" s="90">
        <f>IF(ISNA(MATCH("x",U30:U39,0)),MaxZeit,MaxBildung)</f>
        <v>0.41666666666666702</v>
      </c>
      <c r="W31" s="90" t="s">
        <v>75</v>
      </c>
      <c r="Z31" s="202" t="str">
        <f t="shared" si="5"/>
        <v/>
      </c>
      <c r="AA31" s="203" t="str">
        <f t="shared" si="6"/>
        <v/>
      </c>
    </row>
    <row r="32" spans="1:27" ht="14.25" x14ac:dyDescent="0.25">
      <c r="A32" s="285"/>
      <c r="B32" s="66">
        <f t="shared" si="11"/>
        <v>44502</v>
      </c>
      <c r="C32" s="67"/>
      <c r="D32" s="68"/>
      <c r="E32" s="69"/>
      <c r="F32" s="70"/>
      <c r="G32" s="71"/>
      <c r="H32" s="84" t="str">
        <f t="shared" si="12"/>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IF(Q32&gt;0,IF(AND(E32=F31,S31&lt;&gt;"x"),Q32+R31-N31,Q32),0)</f>
        <v>0</v>
      </c>
      <c r="S32" s="96" t="str">
        <f>IF(G32=DATEN!$L$87,"x","")</f>
        <v/>
      </c>
      <c r="T32" s="96" t="str">
        <f t="shared" si="13"/>
        <v/>
      </c>
      <c r="U32" s="124" t="str">
        <f t="shared" si="14"/>
        <v/>
      </c>
      <c r="V32" s="92">
        <f>SUMIF(T30:T39,"&lt;&gt;x",H30:H39)-N40</f>
        <v>0</v>
      </c>
      <c r="W32" s="91" t="s">
        <v>81</v>
      </c>
      <c r="Z32" s="202" t="str">
        <f t="shared" si="5"/>
        <v/>
      </c>
      <c r="AA32" s="203" t="str">
        <f t="shared" si="6"/>
        <v/>
      </c>
    </row>
    <row r="33" spans="1:27" ht="14.25" x14ac:dyDescent="0.25">
      <c r="A33" s="285"/>
      <c r="B33" s="66">
        <f t="shared" si="11"/>
        <v>44502</v>
      </c>
      <c r="C33" s="67"/>
      <c r="D33" s="68"/>
      <c r="E33" s="69"/>
      <c r="F33" s="70"/>
      <c r="G33" s="71"/>
      <c r="H33" s="84" t="str">
        <f t="shared" si="12"/>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IF(Q33&gt;0,IF(AND(E33=F32,S32&lt;&gt;"x"),Q33+R32-N32,Q33),0)</f>
        <v>0</v>
      </c>
      <c r="S33" s="96" t="str">
        <f>IF(G33=DATEN!$L$87,"x","")</f>
        <v/>
      </c>
      <c r="T33" s="96" t="str">
        <f t="shared" si="13"/>
        <v/>
      </c>
      <c r="U33" s="124" t="str">
        <f t="shared" si="14"/>
        <v/>
      </c>
      <c r="V33" s="90">
        <f>IF(V32&gt;V31,V31,V32)</f>
        <v>0</v>
      </c>
      <c r="W33" s="90" t="s">
        <v>79</v>
      </c>
      <c r="Z33" s="202" t="str">
        <f t="shared" si="5"/>
        <v/>
      </c>
      <c r="AA33" s="203" t="str">
        <f t="shared" si="6"/>
        <v/>
      </c>
    </row>
    <row r="34" spans="1:27" ht="14.25" x14ac:dyDescent="0.25">
      <c r="A34" s="285"/>
      <c r="B34" s="66">
        <f t="shared" si="11"/>
        <v>44502</v>
      </c>
      <c r="C34" s="67"/>
      <c r="D34" s="68"/>
      <c r="E34" s="69"/>
      <c r="F34" s="70"/>
      <c r="G34" s="71"/>
      <c r="H34" s="84" t="str">
        <f t="shared" si="12"/>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IF(Q34&gt;0,IF(AND(E34=F33,S33&lt;&gt;"x"),Q34+R33-N33,Q34),0)</f>
        <v>0</v>
      </c>
      <c r="S34" s="96" t="str">
        <f>IF(G34=DATEN!$L$87,"x","")</f>
        <v/>
      </c>
      <c r="T34" s="96" t="str">
        <f t="shared" si="13"/>
        <v/>
      </c>
      <c r="U34" s="124" t="str">
        <f t="shared" si="14"/>
        <v/>
      </c>
      <c r="V34" s="90">
        <f>V33+SUMIF(T30:T39,"x",H30:H39)</f>
        <v>0</v>
      </c>
      <c r="W34" s="91" t="s">
        <v>80</v>
      </c>
      <c r="Z34" s="202" t="str">
        <f t="shared" si="5"/>
        <v/>
      </c>
      <c r="AA34" s="203" t="str">
        <f t="shared" si="6"/>
        <v/>
      </c>
    </row>
    <row r="35" spans="1:27" ht="14.25" x14ac:dyDescent="0.25">
      <c r="A35" s="285"/>
      <c r="B35" s="66">
        <f t="shared" si="11"/>
        <v>44502</v>
      </c>
      <c r="C35" s="67"/>
      <c r="D35" s="68"/>
      <c r="E35" s="69"/>
      <c r="F35" s="70"/>
      <c r="G35" s="71"/>
      <c r="H35" s="84" t="str">
        <f t="shared" si="12"/>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v>0</v>
      </c>
      <c r="S35" s="96" t="str">
        <f>IF(G35=DATEN!$L$87,"x","")</f>
        <v/>
      </c>
      <c r="T35" s="96" t="str">
        <f t="shared" si="13"/>
        <v/>
      </c>
      <c r="U35" s="124" t="str">
        <f t="shared" si="14"/>
        <v/>
      </c>
      <c r="V35" s="90"/>
      <c r="W35" s="91"/>
      <c r="Z35" s="202" t="str">
        <f t="shared" si="5"/>
        <v/>
      </c>
      <c r="AA35" s="203" t="str">
        <f t="shared" si="6"/>
        <v/>
      </c>
    </row>
    <row r="36" spans="1:27" ht="14.25" x14ac:dyDescent="0.25">
      <c r="A36" s="285"/>
      <c r="B36" s="66">
        <f t="shared" si="11"/>
        <v>44502</v>
      </c>
      <c r="C36" s="67"/>
      <c r="D36" s="68"/>
      <c r="E36" s="69"/>
      <c r="F36" s="70"/>
      <c r="G36" s="71"/>
      <c r="H36" s="84" t="str">
        <f t="shared" si="12"/>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v>0</v>
      </c>
      <c r="S36" s="96" t="str">
        <f>IF(G36=DATEN!$L$87,"x","")</f>
        <v/>
      </c>
      <c r="T36" s="96" t="str">
        <f t="shared" si="13"/>
        <v/>
      </c>
      <c r="U36" s="124" t="str">
        <f t="shared" si="14"/>
        <v/>
      </c>
      <c r="V36" s="90"/>
      <c r="W36" s="91"/>
      <c r="Z36" s="202" t="str">
        <f t="shared" si="5"/>
        <v/>
      </c>
      <c r="AA36" s="203" t="str">
        <f t="shared" si="6"/>
        <v/>
      </c>
    </row>
    <row r="37" spans="1:27" ht="14.25" x14ac:dyDescent="0.25">
      <c r="A37" s="285"/>
      <c r="B37" s="66">
        <f t="shared" si="11"/>
        <v>44502</v>
      </c>
      <c r="C37" s="67"/>
      <c r="D37" s="68"/>
      <c r="E37" s="69"/>
      <c r="F37" s="70"/>
      <c r="G37" s="71"/>
      <c r="H37" s="84" t="str">
        <f t="shared" si="12"/>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v>0</v>
      </c>
      <c r="S37" s="96" t="str">
        <f>IF(G37=DATEN!$L$87,"x","")</f>
        <v/>
      </c>
      <c r="T37" s="96" t="str">
        <f t="shared" si="13"/>
        <v/>
      </c>
      <c r="U37" s="124" t="str">
        <f t="shared" si="14"/>
        <v/>
      </c>
      <c r="Z37" s="202" t="str">
        <f t="shared" si="5"/>
        <v/>
      </c>
      <c r="AA37" s="203" t="str">
        <f t="shared" si="6"/>
        <v/>
      </c>
    </row>
    <row r="38" spans="1:27" ht="14.25" x14ac:dyDescent="0.25">
      <c r="A38" s="285"/>
      <c r="B38" s="66">
        <f t="shared" si="11"/>
        <v>44502</v>
      </c>
      <c r="C38" s="67"/>
      <c r="D38" s="68"/>
      <c r="E38" s="69"/>
      <c r="F38" s="70"/>
      <c r="G38" s="71"/>
      <c r="H38" s="84" t="str">
        <f t="shared" si="12"/>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v>0</v>
      </c>
      <c r="S38" s="96" t="str">
        <f>IF(G38=DATEN!$L$87,"x","")</f>
        <v/>
      </c>
      <c r="T38" s="96" t="str">
        <f t="shared" si="13"/>
        <v/>
      </c>
      <c r="U38" s="124" t="str">
        <f t="shared" si="14"/>
        <v/>
      </c>
      <c r="Z38" s="202" t="str">
        <f t="shared" si="5"/>
        <v/>
      </c>
      <c r="AA38" s="203" t="str">
        <f t="shared" si="6"/>
        <v/>
      </c>
    </row>
    <row r="39" spans="1:27" ht="14.25" x14ac:dyDescent="0.25">
      <c r="A39" s="286"/>
      <c r="B39" s="66">
        <f t="shared" si="11"/>
        <v>44502</v>
      </c>
      <c r="C39" s="67"/>
      <c r="D39" s="68"/>
      <c r="E39" s="69"/>
      <c r="F39" s="70"/>
      <c r="G39" s="71"/>
      <c r="H39" s="84" t="str">
        <f t="shared" si="12"/>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v>0</v>
      </c>
      <c r="S39" s="96" t="str">
        <f>IF(G39=DATEN!$L$87,"x","")</f>
        <v/>
      </c>
      <c r="T39" s="96" t="str">
        <f t="shared" si="13"/>
        <v/>
      </c>
      <c r="U39" s="124" t="str">
        <f t="shared" si="14"/>
        <v/>
      </c>
      <c r="Z39" s="202" t="str">
        <f t="shared" si="5"/>
        <v/>
      </c>
      <c r="AA39" s="203" t="str">
        <f t="shared" si="6"/>
        <v/>
      </c>
    </row>
    <row r="40" spans="1:27" ht="14.25" customHeight="1" x14ac:dyDescent="0.25">
      <c r="A40" s="2" t="str">
        <f>IF(LEN(B40)&gt;0,IF(WEEKDAY(B40)=4,TRUNC((B40-DATE(YEAR(B40+3-MOD(B40-2,7)),1,MOD(B40-2,7)-9))/7),IF(WEEKDAY(B40)=5,"KW","")),"")</f>
        <v/>
      </c>
      <c r="B40" s="81">
        <f>B29+1</f>
        <v>44502</v>
      </c>
      <c r="C40" s="78">
        <f>IF(WEEKDAY(B40)=1,7,WEEKDAY(B40)-1)</f>
        <v>1</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-0.329166666666667</v>
      </c>
      <c r="L40" s="146" t="str">
        <f>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2025-45</v>
      </c>
      <c r="Q40" s="94">
        <f>SUM(Q30:Q39)</f>
        <v>0</v>
      </c>
      <c r="R40" s="94"/>
      <c r="S40" s="94"/>
      <c r="T40" s="94"/>
      <c r="U40" s="125"/>
      <c r="V40" s="105">
        <f ca="1">IF(D40="x",DATEN!$N$88,DATEN!$N$87)</f>
        <v>0.125</v>
      </c>
      <c r="W40" s="91" t="s">
        <v>92</v>
      </c>
      <c r="X40" s="145">
        <f>IF(LEN(B40)&gt;0,IF(WEEKDAY(B40,2)=1,H40,H40+X29),X29)</f>
        <v>0</v>
      </c>
      <c r="Z40" s="202" t="str">
        <f t="shared" si="5"/>
        <v/>
      </c>
      <c r="AA40" s="203" t="str">
        <f t="shared" si="6"/>
        <v/>
      </c>
    </row>
    <row r="41" spans="1:27" ht="14.25" x14ac:dyDescent="0.25">
      <c r="A41" s="285" t="str">
        <f>IF(ISNA(MATCH(B51,DATEN!$D$18:$D$42,0)),"",INDEX(DATEN!$C$18:$D$42,MATCH(B51,DATEN!$D$18:$D$42,0),1))</f>
        <v/>
      </c>
      <c r="B41" s="66">
        <f t="shared" ref="B41:B50" si="15">B30+1</f>
        <v>44503</v>
      </c>
      <c r="C41" s="67"/>
      <c r="D41" s="68"/>
      <c r="E41" s="69"/>
      <c r="F41" s="70"/>
      <c r="G41" s="71"/>
      <c r="H41" s="84" t="str">
        <f t="shared" ref="H41:H50" si="16">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17">IF(ISNA(VLOOKUP(G41,ArbKapp,3,FALSE))=TRUE,"",IF(VLOOKUP(G41,ArbKapp,3,FALSE)="x","x",""))</f>
        <v/>
      </c>
      <c r="U41" s="124" t="str">
        <f t="shared" ref="U41:U50" si="18">IF(ISNA(MATCH(G41,Kapp12Ordi,0)),"","x")</f>
        <v/>
      </c>
      <c r="V41" s="90">
        <f>Q51-N51</f>
        <v>0</v>
      </c>
      <c r="W41" s="90" t="s">
        <v>67</v>
      </c>
      <c r="Z41" s="202" t="str">
        <f t="shared" si="5"/>
        <v/>
      </c>
      <c r="AA41" s="203" t="str">
        <f t="shared" si="6"/>
        <v/>
      </c>
    </row>
    <row r="42" spans="1:27" ht="14.25" x14ac:dyDescent="0.25">
      <c r="A42" s="285"/>
      <c r="B42" s="66">
        <f t="shared" si="15"/>
        <v>44503</v>
      </c>
      <c r="C42" s="67"/>
      <c r="D42" s="68"/>
      <c r="E42" s="69"/>
      <c r="F42" s="70"/>
      <c r="G42" s="71"/>
      <c r="H42" s="84" t="str">
        <f t="shared" si="16"/>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17"/>
        <v/>
      </c>
      <c r="U42" s="124" t="str">
        <f t="shared" si="18"/>
        <v/>
      </c>
      <c r="V42" s="90">
        <f>IF(ISNA(MATCH("x",U41:U50,0)),MaxZeit,MaxBildung)</f>
        <v>0.41666666666666702</v>
      </c>
      <c r="W42" s="90" t="s">
        <v>75</v>
      </c>
      <c r="Z42" s="202" t="str">
        <f t="shared" si="5"/>
        <v/>
      </c>
      <c r="AA42" s="203" t="str">
        <f t="shared" si="6"/>
        <v/>
      </c>
    </row>
    <row r="43" spans="1:27" ht="14.25" x14ac:dyDescent="0.25">
      <c r="A43" s="285"/>
      <c r="B43" s="66">
        <f t="shared" si="15"/>
        <v>44503</v>
      </c>
      <c r="C43" s="67"/>
      <c r="D43" s="68"/>
      <c r="E43" s="69"/>
      <c r="F43" s="70"/>
      <c r="G43" s="71"/>
      <c r="H43" s="84" t="str">
        <f t="shared" si="16"/>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IF(Q43&gt;0,IF(AND(E43=F42,S42&lt;&gt;"x"),Q43+R42-N42,Q43),0)</f>
        <v>0</v>
      </c>
      <c r="S43" s="96" t="str">
        <f>IF(G43=DATEN!$L$87,"x","")</f>
        <v/>
      </c>
      <c r="T43" s="96" t="str">
        <f t="shared" si="17"/>
        <v/>
      </c>
      <c r="U43" s="124" t="str">
        <f t="shared" si="18"/>
        <v/>
      </c>
      <c r="V43" s="92">
        <f>SUMIF(T41:T50,"&lt;&gt;x",H41:H50)-N51</f>
        <v>0</v>
      </c>
      <c r="W43" s="91" t="s">
        <v>81</v>
      </c>
      <c r="Z43" s="202" t="str">
        <f t="shared" si="5"/>
        <v/>
      </c>
      <c r="AA43" s="203" t="str">
        <f t="shared" si="6"/>
        <v/>
      </c>
    </row>
    <row r="44" spans="1:27" ht="14.25" x14ac:dyDescent="0.25">
      <c r="A44" s="285"/>
      <c r="B44" s="66">
        <f t="shared" si="15"/>
        <v>44503</v>
      </c>
      <c r="C44" s="67"/>
      <c r="D44" s="68"/>
      <c r="E44" s="69"/>
      <c r="F44" s="70"/>
      <c r="G44" s="71"/>
      <c r="H44" s="84" t="str">
        <f t="shared" si="16"/>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IF(Q44&gt;0,IF(AND(E44=F43,S43&lt;&gt;"x"),Q44+R43-N43,Q44),0)</f>
        <v>0</v>
      </c>
      <c r="S44" s="96" t="str">
        <f>IF(G44=DATEN!$L$87,"x","")</f>
        <v/>
      </c>
      <c r="T44" s="96" t="str">
        <f t="shared" si="17"/>
        <v/>
      </c>
      <c r="U44" s="124" t="str">
        <f t="shared" si="18"/>
        <v/>
      </c>
      <c r="V44" s="90">
        <f>IF(V43&gt;V42,V42,V43)</f>
        <v>0</v>
      </c>
      <c r="W44" s="90" t="s">
        <v>79</v>
      </c>
      <c r="Z44" s="202" t="str">
        <f t="shared" si="5"/>
        <v/>
      </c>
      <c r="AA44" s="203" t="str">
        <f t="shared" si="6"/>
        <v/>
      </c>
    </row>
    <row r="45" spans="1:27" ht="14.25" x14ac:dyDescent="0.25">
      <c r="A45" s="285"/>
      <c r="B45" s="66">
        <f t="shared" si="15"/>
        <v>44503</v>
      </c>
      <c r="C45" s="67"/>
      <c r="D45" s="68"/>
      <c r="E45" s="69"/>
      <c r="F45" s="70"/>
      <c r="G45" s="71"/>
      <c r="H45" s="84" t="str">
        <f t="shared" si="16"/>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IF(Q45&gt;0,IF(AND(E45=F44,S44&lt;&gt;"x"),Q45+R44-N44,Q45),0)</f>
        <v>0</v>
      </c>
      <c r="S45" s="96" t="str">
        <f>IF(G45=DATEN!$L$87,"x","")</f>
        <v/>
      </c>
      <c r="T45" s="96" t="str">
        <f t="shared" si="17"/>
        <v/>
      </c>
      <c r="U45" s="124" t="str">
        <f t="shared" si="18"/>
        <v/>
      </c>
      <c r="V45" s="90">
        <f>V44+SUMIF(T41:T50,"x",H41:H50)</f>
        <v>0</v>
      </c>
      <c r="W45" s="91" t="s">
        <v>80</v>
      </c>
      <c r="Z45" s="202" t="str">
        <f t="shared" si="5"/>
        <v/>
      </c>
      <c r="AA45" s="203" t="str">
        <f t="shared" si="6"/>
        <v/>
      </c>
    </row>
    <row r="46" spans="1:27" ht="14.25" x14ac:dyDescent="0.25">
      <c r="A46" s="285"/>
      <c r="B46" s="66">
        <f t="shared" si="15"/>
        <v>44503</v>
      </c>
      <c r="C46" s="67"/>
      <c r="D46" s="68"/>
      <c r="E46" s="69"/>
      <c r="F46" s="70"/>
      <c r="G46" s="71"/>
      <c r="H46" s="84" t="str">
        <f t="shared" si="16"/>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v>0</v>
      </c>
      <c r="S46" s="96" t="str">
        <f>IF(G46=DATEN!$L$87,"x","")</f>
        <v/>
      </c>
      <c r="T46" s="96" t="str">
        <f t="shared" si="17"/>
        <v/>
      </c>
      <c r="U46" s="124" t="str">
        <f t="shared" si="18"/>
        <v/>
      </c>
      <c r="V46" s="90"/>
      <c r="W46" s="91"/>
      <c r="Z46" s="202" t="str">
        <f t="shared" si="5"/>
        <v/>
      </c>
      <c r="AA46" s="203" t="str">
        <f t="shared" si="6"/>
        <v/>
      </c>
    </row>
    <row r="47" spans="1:27" ht="14.25" x14ac:dyDescent="0.25">
      <c r="A47" s="285"/>
      <c r="B47" s="66">
        <f t="shared" si="15"/>
        <v>44503</v>
      </c>
      <c r="C47" s="67"/>
      <c r="D47" s="68"/>
      <c r="E47" s="69"/>
      <c r="F47" s="70"/>
      <c r="G47" s="71"/>
      <c r="H47" s="84" t="str">
        <f t="shared" si="16"/>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v>0</v>
      </c>
      <c r="S47" s="96" t="str">
        <f>IF(G47=DATEN!$L$87,"x","")</f>
        <v/>
      </c>
      <c r="T47" s="96" t="str">
        <f t="shared" si="17"/>
        <v/>
      </c>
      <c r="U47" s="124" t="str">
        <f t="shared" si="18"/>
        <v/>
      </c>
      <c r="V47" s="90"/>
      <c r="W47" s="91"/>
      <c r="Z47" s="202" t="str">
        <f t="shared" si="5"/>
        <v/>
      </c>
      <c r="AA47" s="203" t="str">
        <f t="shared" si="6"/>
        <v/>
      </c>
    </row>
    <row r="48" spans="1:27" ht="14.25" x14ac:dyDescent="0.25">
      <c r="A48" s="285"/>
      <c r="B48" s="66">
        <f t="shared" si="15"/>
        <v>44503</v>
      </c>
      <c r="C48" s="67"/>
      <c r="D48" s="68"/>
      <c r="E48" s="69"/>
      <c r="F48" s="70"/>
      <c r="G48" s="71"/>
      <c r="H48" s="84" t="str">
        <f t="shared" si="16"/>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v>0</v>
      </c>
      <c r="S48" s="96" t="str">
        <f>IF(G48=DATEN!$L$87,"x","")</f>
        <v/>
      </c>
      <c r="T48" s="96" t="str">
        <f t="shared" si="17"/>
        <v/>
      </c>
      <c r="U48" s="124" t="str">
        <f t="shared" si="18"/>
        <v/>
      </c>
      <c r="Z48" s="202" t="str">
        <f t="shared" si="5"/>
        <v/>
      </c>
      <c r="AA48" s="203" t="str">
        <f t="shared" si="6"/>
        <v/>
      </c>
    </row>
    <row r="49" spans="1:27" ht="14.25" x14ac:dyDescent="0.25">
      <c r="A49" s="285"/>
      <c r="B49" s="66">
        <f t="shared" si="15"/>
        <v>44503</v>
      </c>
      <c r="C49" s="67"/>
      <c r="D49" s="68"/>
      <c r="E49" s="69"/>
      <c r="F49" s="70"/>
      <c r="G49" s="71"/>
      <c r="H49" s="84" t="str">
        <f t="shared" si="16"/>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v>0</v>
      </c>
      <c r="S49" s="96" t="str">
        <f>IF(G49=DATEN!$L$87,"x","")</f>
        <v/>
      </c>
      <c r="T49" s="96" t="str">
        <f t="shared" si="17"/>
        <v/>
      </c>
      <c r="U49" s="124" t="str">
        <f t="shared" si="18"/>
        <v/>
      </c>
      <c r="Z49" s="202" t="str">
        <f t="shared" si="5"/>
        <v/>
      </c>
      <c r="AA49" s="203" t="str">
        <f t="shared" si="6"/>
        <v/>
      </c>
    </row>
    <row r="50" spans="1:27" ht="14.25" x14ac:dyDescent="0.25">
      <c r="A50" s="286"/>
      <c r="B50" s="66">
        <f t="shared" si="15"/>
        <v>44503</v>
      </c>
      <c r="C50" s="67"/>
      <c r="D50" s="68"/>
      <c r="E50" s="69"/>
      <c r="F50" s="70"/>
      <c r="G50" s="71"/>
      <c r="H50" s="84" t="str">
        <f t="shared" si="16"/>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v>0</v>
      </c>
      <c r="S50" s="96" t="str">
        <f>IF(G50=DATEN!$L$87,"x","")</f>
        <v/>
      </c>
      <c r="T50" s="96" t="str">
        <f t="shared" si="17"/>
        <v/>
      </c>
      <c r="U50" s="124" t="str">
        <f t="shared" si="18"/>
        <v/>
      </c>
      <c r="Z50" s="202" t="str">
        <f t="shared" si="5"/>
        <v/>
      </c>
      <c r="AA50" s="203" t="str">
        <f t="shared" si="6"/>
        <v/>
      </c>
    </row>
    <row r="51" spans="1:27" ht="14.25" customHeight="1" x14ac:dyDescent="0.25">
      <c r="A51" s="2" t="str">
        <f>IF(LEN(B51)&gt;0,IF(WEEKDAY(B51)=4,TRUNC((B51-DATE(YEAR(B51+3-MOD(B51-2,7)),1,MOD(B51-2,7)-9))/7),IF(WEEKDAY(B51)=5,"KW","")),"")</f>
        <v/>
      </c>
      <c r="B51" s="81">
        <f>B40+1</f>
        <v>44503</v>
      </c>
      <c r="C51" s="78">
        <f>IF(WEEKDAY(B51)=1,7,WEEKDAY(B51)-1)</f>
        <v>2</v>
      </c>
      <c r="D51" s="79" t="str" cm="1">
        <f t="array" aca="1" ref="D51" ca="1">IF(LEN(B51)&gt;0,IF(OR(INDIRECT("DATEN!D"&amp;9+C51)=0,NOT(ISNA(MATCH(B51,DATEN!$D$18:$D$33,0)))),"X",IF(OR(B51=DATEN!$D$26-1,B51=DATEN!$D$27-2,B51=DATEN!$D$30-2),"V","")),"")</f>
        <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-0.32916666666666666</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2025-45</v>
      </c>
      <c r="Q51" s="94">
        <f>SUM(Q41:Q50)</f>
        <v>0</v>
      </c>
      <c r="R51" s="94"/>
      <c r="S51" s="94"/>
      <c r="T51" s="94"/>
      <c r="U51" s="125"/>
      <c r="V51" s="105">
        <f ca="1">IF(D51="x",DATEN!$N$88,DATEN!$N$87)</f>
        <v>0.125</v>
      </c>
      <c r="W51" s="91" t="s">
        <v>92</v>
      </c>
      <c r="X51" s="145">
        <f>IF(LEN(B51)&gt;0,IF(WEEKDAY(B51,2)=1,H51,H51+X40),X40)</f>
        <v>0</v>
      </c>
      <c r="Z51" s="202" t="str">
        <f t="shared" si="5"/>
        <v/>
      </c>
      <c r="AA51" s="203" t="str">
        <f t="shared" si="6"/>
        <v/>
      </c>
    </row>
    <row r="52" spans="1:27" ht="14.25" x14ac:dyDescent="0.25">
      <c r="A52" s="285" t="str">
        <f>IF(ISNA(MATCH(B62,DATEN!$D$18:$D$42,0)),"",INDEX(DATEN!$C$18:$D$42,MATCH(B62,DATEN!$D$18:$D$42,0),1))</f>
        <v/>
      </c>
      <c r="B52" s="66">
        <f t="shared" ref="B52:B61" si="19">B41+1</f>
        <v>44504</v>
      </c>
      <c r="C52" s="67"/>
      <c r="D52" s="68"/>
      <c r="E52" s="69"/>
      <c r="F52" s="70"/>
      <c r="G52" s="71"/>
      <c r="H52" s="84" t="str">
        <f t="shared" ref="H52:H61" si="20">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1">IF(ISNA(VLOOKUP(G52,ArbKapp,3,FALSE))=TRUE,"",IF(VLOOKUP(G52,ArbKapp,3,FALSE)="x","x",""))</f>
        <v/>
      </c>
      <c r="U52" s="124" t="str">
        <f t="shared" ref="U52:U61" si="22">IF(ISNA(MATCH(G52,Kapp12Ordi,0)),"","x")</f>
        <v/>
      </c>
      <c r="V52" s="90">
        <f>Q62-N62</f>
        <v>0</v>
      </c>
      <c r="W52" s="90" t="s">
        <v>67</v>
      </c>
      <c r="Z52" s="202" t="str">
        <f t="shared" si="5"/>
        <v/>
      </c>
      <c r="AA52" s="203" t="str">
        <f t="shared" si="6"/>
        <v/>
      </c>
    </row>
    <row r="53" spans="1:27" ht="14.25" x14ac:dyDescent="0.25">
      <c r="A53" s="285"/>
      <c r="B53" s="66">
        <f t="shared" si="19"/>
        <v>44504</v>
      </c>
      <c r="C53" s="67"/>
      <c r="D53" s="68"/>
      <c r="E53" s="69"/>
      <c r="F53" s="70"/>
      <c r="G53" s="71"/>
      <c r="H53" s="84" t="str">
        <f t="shared" si="20"/>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1"/>
        <v/>
      </c>
      <c r="U53" s="124" t="str">
        <f t="shared" si="22"/>
        <v/>
      </c>
      <c r="V53" s="90">
        <f>IF(ISNA(MATCH("x",U52:U61,0)),MaxZeit,MaxBildung)</f>
        <v>0.41666666666666702</v>
      </c>
      <c r="W53" s="90" t="s">
        <v>75</v>
      </c>
      <c r="Z53" s="202" t="str">
        <f t="shared" si="5"/>
        <v/>
      </c>
      <c r="AA53" s="203" t="str">
        <f t="shared" si="6"/>
        <v/>
      </c>
    </row>
    <row r="54" spans="1:27" ht="14.25" x14ac:dyDescent="0.25">
      <c r="A54" s="285"/>
      <c r="B54" s="66">
        <f t="shared" si="19"/>
        <v>44504</v>
      </c>
      <c r="C54" s="67"/>
      <c r="D54" s="68"/>
      <c r="E54" s="69"/>
      <c r="F54" s="70"/>
      <c r="G54" s="71"/>
      <c r="H54" s="84" t="str">
        <f t="shared" si="20"/>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IF(Q54&gt;0,IF(AND(E54=F53,S53&lt;&gt;"x"),Q54+R53-N53,Q54),0)</f>
        <v>0</v>
      </c>
      <c r="S54" s="96" t="str">
        <f>IF(G54=DATEN!$L$87,"x","")</f>
        <v/>
      </c>
      <c r="T54" s="96" t="str">
        <f t="shared" si="21"/>
        <v/>
      </c>
      <c r="U54" s="124" t="str">
        <f t="shared" si="22"/>
        <v/>
      </c>
      <c r="V54" s="92">
        <f>SUMIF(T52:T61,"&lt;&gt;x",H52:H61)-N62</f>
        <v>0</v>
      </c>
      <c r="W54" s="91" t="s">
        <v>81</v>
      </c>
      <c r="Z54" s="202" t="str">
        <f t="shared" si="5"/>
        <v/>
      </c>
      <c r="AA54" s="203" t="str">
        <f t="shared" si="6"/>
        <v/>
      </c>
    </row>
    <row r="55" spans="1:27" ht="14.25" x14ac:dyDescent="0.25">
      <c r="A55" s="285"/>
      <c r="B55" s="66">
        <f t="shared" si="19"/>
        <v>44504</v>
      </c>
      <c r="C55" s="67"/>
      <c r="D55" s="68"/>
      <c r="E55" s="69"/>
      <c r="F55" s="70"/>
      <c r="G55" s="71"/>
      <c r="H55" s="84" t="str">
        <f t="shared" si="20"/>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IF(Q55&gt;0,IF(AND(E55=F54,S54&lt;&gt;"x"),Q55+R54-N54,Q55),0)</f>
        <v>0</v>
      </c>
      <c r="S55" s="96" t="str">
        <f>IF(G55=DATEN!$L$87,"x","")</f>
        <v/>
      </c>
      <c r="T55" s="96" t="str">
        <f t="shared" si="21"/>
        <v/>
      </c>
      <c r="U55" s="124" t="str">
        <f t="shared" si="22"/>
        <v/>
      </c>
      <c r="V55" s="90">
        <f>IF(V54&gt;V53,V53,V54)</f>
        <v>0</v>
      </c>
      <c r="W55" s="90" t="s">
        <v>79</v>
      </c>
      <c r="Z55" s="202" t="str">
        <f t="shared" si="5"/>
        <v/>
      </c>
      <c r="AA55" s="203" t="str">
        <f t="shared" si="6"/>
        <v/>
      </c>
    </row>
    <row r="56" spans="1:27" ht="14.25" x14ac:dyDescent="0.25">
      <c r="A56" s="285"/>
      <c r="B56" s="66">
        <f t="shared" si="19"/>
        <v>44504</v>
      </c>
      <c r="C56" s="67"/>
      <c r="D56" s="68"/>
      <c r="E56" s="69"/>
      <c r="F56" s="70"/>
      <c r="G56" s="71"/>
      <c r="H56" s="84" t="str">
        <f t="shared" si="20"/>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IF(Q56&gt;0,IF(AND(E56=F55,S55&lt;&gt;"x"),Q56+R55-N55,Q56),0)</f>
        <v>0</v>
      </c>
      <c r="S56" s="96" t="str">
        <f>IF(G56=DATEN!$L$87,"x","")</f>
        <v/>
      </c>
      <c r="T56" s="96" t="str">
        <f t="shared" si="21"/>
        <v/>
      </c>
      <c r="U56" s="124" t="str">
        <f t="shared" si="22"/>
        <v/>
      </c>
      <c r="V56" s="90">
        <f>V55+SUMIF(T52:T61,"x",H52:H61)</f>
        <v>0</v>
      </c>
      <c r="W56" s="91" t="s">
        <v>80</v>
      </c>
      <c r="Z56" s="202" t="str">
        <f t="shared" si="5"/>
        <v/>
      </c>
      <c r="AA56" s="203" t="str">
        <f t="shared" si="6"/>
        <v/>
      </c>
    </row>
    <row r="57" spans="1:27" ht="14.25" x14ac:dyDescent="0.25">
      <c r="A57" s="285"/>
      <c r="B57" s="66">
        <f t="shared" si="19"/>
        <v>44504</v>
      </c>
      <c r="C57" s="67"/>
      <c r="D57" s="68"/>
      <c r="E57" s="69"/>
      <c r="F57" s="70"/>
      <c r="G57" s="71"/>
      <c r="H57" s="84" t="str">
        <f t="shared" si="20"/>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v>0</v>
      </c>
      <c r="S57" s="96" t="str">
        <f>IF(G57=DATEN!$L$87,"x","")</f>
        <v/>
      </c>
      <c r="T57" s="96" t="str">
        <f t="shared" si="21"/>
        <v/>
      </c>
      <c r="U57" s="124" t="str">
        <f t="shared" si="22"/>
        <v/>
      </c>
      <c r="V57" s="90"/>
      <c r="W57" s="91"/>
      <c r="Z57" s="202" t="str">
        <f t="shared" si="5"/>
        <v/>
      </c>
      <c r="AA57" s="203" t="str">
        <f t="shared" si="6"/>
        <v/>
      </c>
    </row>
    <row r="58" spans="1:27" ht="14.25" x14ac:dyDescent="0.25">
      <c r="A58" s="285"/>
      <c r="B58" s="66">
        <f t="shared" si="19"/>
        <v>44504</v>
      </c>
      <c r="C58" s="67"/>
      <c r="D58" s="68"/>
      <c r="E58" s="69"/>
      <c r="F58" s="70"/>
      <c r="G58" s="71"/>
      <c r="H58" s="84" t="str">
        <f t="shared" si="20"/>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v>0</v>
      </c>
      <c r="S58" s="96" t="str">
        <f>IF(G58=DATEN!$L$87,"x","")</f>
        <v/>
      </c>
      <c r="T58" s="96" t="str">
        <f t="shared" si="21"/>
        <v/>
      </c>
      <c r="U58" s="124" t="str">
        <f t="shared" si="22"/>
        <v/>
      </c>
      <c r="V58" s="90"/>
      <c r="W58" s="91"/>
      <c r="Z58" s="202" t="str">
        <f t="shared" si="5"/>
        <v/>
      </c>
      <c r="AA58" s="203" t="str">
        <f t="shared" si="6"/>
        <v/>
      </c>
    </row>
    <row r="59" spans="1:27" ht="14.25" x14ac:dyDescent="0.25">
      <c r="A59" s="285"/>
      <c r="B59" s="66">
        <f t="shared" si="19"/>
        <v>44504</v>
      </c>
      <c r="C59" s="67"/>
      <c r="D59" s="68"/>
      <c r="E59" s="69"/>
      <c r="F59" s="70"/>
      <c r="G59" s="71"/>
      <c r="H59" s="84" t="str">
        <f t="shared" si="20"/>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v>0</v>
      </c>
      <c r="S59" s="96" t="str">
        <f>IF(G59=DATEN!$L$87,"x","")</f>
        <v/>
      </c>
      <c r="T59" s="96" t="str">
        <f t="shared" si="21"/>
        <v/>
      </c>
      <c r="U59" s="124" t="str">
        <f t="shared" si="22"/>
        <v/>
      </c>
      <c r="Z59" s="202" t="str">
        <f t="shared" si="5"/>
        <v/>
      </c>
      <c r="AA59" s="203" t="str">
        <f t="shared" si="6"/>
        <v/>
      </c>
    </row>
    <row r="60" spans="1:27" ht="14.25" x14ac:dyDescent="0.25">
      <c r="A60" s="285"/>
      <c r="B60" s="66">
        <f t="shared" si="19"/>
        <v>44504</v>
      </c>
      <c r="C60" s="67"/>
      <c r="D60" s="68"/>
      <c r="E60" s="69"/>
      <c r="F60" s="70"/>
      <c r="G60" s="71"/>
      <c r="H60" s="84" t="str">
        <f t="shared" si="20"/>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v>0</v>
      </c>
      <c r="S60" s="96" t="str">
        <f>IF(G60=DATEN!$L$87,"x","")</f>
        <v/>
      </c>
      <c r="T60" s="96" t="str">
        <f t="shared" si="21"/>
        <v/>
      </c>
      <c r="U60" s="124" t="str">
        <f t="shared" si="22"/>
        <v/>
      </c>
      <c r="Z60" s="202" t="str">
        <f t="shared" si="5"/>
        <v/>
      </c>
      <c r="AA60" s="203" t="str">
        <f t="shared" si="6"/>
        <v/>
      </c>
    </row>
    <row r="61" spans="1:27" ht="14.25" x14ac:dyDescent="0.25">
      <c r="A61" s="286"/>
      <c r="B61" s="66">
        <f t="shared" si="19"/>
        <v>44504</v>
      </c>
      <c r="C61" s="67"/>
      <c r="D61" s="68"/>
      <c r="E61" s="69"/>
      <c r="F61" s="70"/>
      <c r="G61" s="71"/>
      <c r="H61" s="84" t="str">
        <f t="shared" si="20"/>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v>0</v>
      </c>
      <c r="S61" s="96" t="str">
        <f>IF(G61=DATEN!$L$87,"x","")</f>
        <v/>
      </c>
      <c r="T61" s="96" t="str">
        <f t="shared" si="21"/>
        <v/>
      </c>
      <c r="U61" s="124" t="str">
        <f t="shared" si="22"/>
        <v/>
      </c>
      <c r="Z61" s="202" t="str">
        <f t="shared" si="5"/>
        <v/>
      </c>
      <c r="AA61" s="203" t="str">
        <f t="shared" si="6"/>
        <v/>
      </c>
    </row>
    <row r="62" spans="1:27" ht="14.25" customHeight="1" x14ac:dyDescent="0.25">
      <c r="A62" s="2">
        <f>IF(LEN(B62)&gt;0,IF(WEEKDAY(B62)=4,TRUNC((B62-DATE(YEAR(B62+3-MOD(B62-2,7)),1,MOD(B62-2,7)-9))/7),IF(WEEKDAY(B62)=5,"KW","")),"")</f>
        <v>45</v>
      </c>
      <c r="B62" s="81">
        <f>B51+1</f>
        <v>44504</v>
      </c>
      <c r="C62" s="78">
        <f>IF(WEEKDAY(B62)=1,7,WEEKDAY(B62)-1)</f>
        <v>3</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-0.32916666666666666</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2025-45</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
      </c>
      <c r="B63" s="66">
        <f t="shared" ref="B63:B72" si="23">B52+1</f>
        <v>44505</v>
      </c>
      <c r="C63" s="67"/>
      <c r="D63" s="68"/>
      <c r="E63" s="69"/>
      <c r="F63" s="70"/>
      <c r="G63" s="71"/>
      <c r="H63" s="84" t="str">
        <f t="shared" ref="H63:H72" si="24">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25">IF(ISNA(VLOOKUP(G63,ArbKapp,3,FALSE))=TRUE,"",IF(VLOOKUP(G63,ArbKapp,3,FALSE)="x","x",""))</f>
        <v/>
      </c>
      <c r="U63" s="124" t="str">
        <f t="shared" ref="U63:U72" si="26">IF(ISNA(MATCH(G63,Kapp12Ordi,0)),"","x")</f>
        <v/>
      </c>
      <c r="V63" s="90">
        <f>Q73-N73</f>
        <v>0</v>
      </c>
      <c r="W63" s="90" t="s">
        <v>67</v>
      </c>
      <c r="Z63" s="202" t="str">
        <f t="shared" si="5"/>
        <v/>
      </c>
      <c r="AA63" s="203" t="str">
        <f t="shared" si="6"/>
        <v/>
      </c>
    </row>
    <row r="64" spans="1:27" ht="14.25" x14ac:dyDescent="0.25">
      <c r="A64" s="285"/>
      <c r="B64" s="66">
        <f t="shared" si="23"/>
        <v>44505</v>
      </c>
      <c r="C64" s="67"/>
      <c r="D64" s="68"/>
      <c r="E64" s="69"/>
      <c r="F64" s="70"/>
      <c r="G64" s="71"/>
      <c r="H64" s="84" t="str">
        <f t="shared" si="24"/>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25"/>
        <v/>
      </c>
      <c r="U64" s="124" t="str">
        <f t="shared" si="26"/>
        <v/>
      </c>
      <c r="V64" s="90">
        <f>IF(ISNA(MATCH("x",U63:U72,0)),MaxZeit,MaxBildung)</f>
        <v>0.41666666666666702</v>
      </c>
      <c r="W64" s="90" t="s">
        <v>75</v>
      </c>
      <c r="Z64" s="202" t="str">
        <f t="shared" si="5"/>
        <v/>
      </c>
      <c r="AA64" s="203" t="str">
        <f t="shared" si="6"/>
        <v/>
      </c>
    </row>
    <row r="65" spans="1:27" ht="14.25" x14ac:dyDescent="0.25">
      <c r="A65" s="285"/>
      <c r="B65" s="66">
        <f t="shared" si="23"/>
        <v>44505</v>
      </c>
      <c r="C65" s="67"/>
      <c r="D65" s="68"/>
      <c r="E65" s="69"/>
      <c r="F65" s="70"/>
      <c r="G65" s="71"/>
      <c r="H65" s="84" t="str">
        <f t="shared" si="24"/>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IF(Q65&gt;0,IF(AND(E65=F64,S64&lt;&gt;"x"),Q65+R64-N64,Q65),0)</f>
        <v>0</v>
      </c>
      <c r="S65" s="96" t="str">
        <f>IF(G65=DATEN!$L$87,"x","")</f>
        <v/>
      </c>
      <c r="T65" s="96" t="str">
        <f t="shared" si="25"/>
        <v/>
      </c>
      <c r="U65" s="124" t="str">
        <f t="shared" si="26"/>
        <v/>
      </c>
      <c r="V65" s="92">
        <f>SUMIF(T63:T72,"&lt;&gt;x",H63:H72)-N73</f>
        <v>0</v>
      </c>
      <c r="W65" s="91" t="s">
        <v>81</v>
      </c>
      <c r="Z65" s="202" t="str">
        <f t="shared" si="5"/>
        <v/>
      </c>
      <c r="AA65" s="203" t="str">
        <f t="shared" si="6"/>
        <v/>
      </c>
    </row>
    <row r="66" spans="1:27" ht="14.25" x14ac:dyDescent="0.25">
      <c r="A66" s="285"/>
      <c r="B66" s="66">
        <f t="shared" si="23"/>
        <v>44505</v>
      </c>
      <c r="C66" s="67"/>
      <c r="D66" s="68"/>
      <c r="E66" s="69"/>
      <c r="F66" s="70"/>
      <c r="G66" s="71"/>
      <c r="H66" s="84" t="str">
        <f t="shared" si="24"/>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IF(Q66&gt;0,IF(AND(E66=F65,S65&lt;&gt;"x"),Q66+R65-N65,Q66),0)</f>
        <v>0</v>
      </c>
      <c r="S66" s="96" t="str">
        <f>IF(G66=DATEN!$L$87,"x","")</f>
        <v/>
      </c>
      <c r="T66" s="96" t="str">
        <f t="shared" si="25"/>
        <v/>
      </c>
      <c r="U66" s="124" t="str">
        <f t="shared" si="26"/>
        <v/>
      </c>
      <c r="V66" s="90">
        <f>IF(V65&gt;V64,V64,V65)</f>
        <v>0</v>
      </c>
      <c r="W66" s="90" t="s">
        <v>79</v>
      </c>
      <c r="Z66" s="202" t="str">
        <f t="shared" si="5"/>
        <v/>
      </c>
      <c r="AA66" s="203" t="str">
        <f t="shared" si="6"/>
        <v/>
      </c>
    </row>
    <row r="67" spans="1:27" ht="14.25" x14ac:dyDescent="0.25">
      <c r="A67" s="285"/>
      <c r="B67" s="66">
        <f t="shared" si="23"/>
        <v>44505</v>
      </c>
      <c r="C67" s="67"/>
      <c r="D67" s="68"/>
      <c r="E67" s="69"/>
      <c r="F67" s="70"/>
      <c r="G67" s="71"/>
      <c r="H67" s="84" t="str">
        <f t="shared" si="24"/>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IF(Q67&gt;0,IF(AND(E67=F66,S66&lt;&gt;"x"),Q67+R66-N66,Q67),0)</f>
        <v>0</v>
      </c>
      <c r="S67" s="96" t="str">
        <f>IF(G67=DATEN!$L$87,"x","")</f>
        <v/>
      </c>
      <c r="T67" s="96" t="str">
        <f t="shared" si="25"/>
        <v/>
      </c>
      <c r="U67" s="124" t="str">
        <f t="shared" si="26"/>
        <v/>
      </c>
      <c r="V67" s="90">
        <f>V66+SUMIF(T63:T72,"x",H63:H72)</f>
        <v>0</v>
      </c>
      <c r="W67" s="91" t="s">
        <v>80</v>
      </c>
      <c r="Z67" s="202" t="str">
        <f t="shared" si="5"/>
        <v/>
      </c>
      <c r="AA67" s="203" t="str">
        <f t="shared" si="6"/>
        <v/>
      </c>
    </row>
    <row r="68" spans="1:27" ht="14.25" x14ac:dyDescent="0.25">
      <c r="A68" s="285"/>
      <c r="B68" s="66">
        <f t="shared" si="23"/>
        <v>44505</v>
      </c>
      <c r="C68" s="67"/>
      <c r="D68" s="68"/>
      <c r="E68" s="69"/>
      <c r="F68" s="70"/>
      <c r="G68" s="71"/>
      <c r="H68" s="84" t="str">
        <f t="shared" si="24"/>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v>0</v>
      </c>
      <c r="S68" s="96" t="str">
        <f>IF(G68=DATEN!$L$87,"x","")</f>
        <v/>
      </c>
      <c r="T68" s="96" t="str">
        <f t="shared" si="25"/>
        <v/>
      </c>
      <c r="U68" s="124" t="str">
        <f t="shared" si="26"/>
        <v/>
      </c>
      <c r="V68" s="90"/>
      <c r="W68" s="91"/>
      <c r="Z68" s="202" t="str">
        <f t="shared" si="5"/>
        <v/>
      </c>
      <c r="AA68" s="203" t="str">
        <f t="shared" si="6"/>
        <v/>
      </c>
    </row>
    <row r="69" spans="1:27" ht="14.25" x14ac:dyDescent="0.25">
      <c r="A69" s="285"/>
      <c r="B69" s="66">
        <f t="shared" si="23"/>
        <v>44505</v>
      </c>
      <c r="C69" s="67"/>
      <c r="D69" s="68"/>
      <c r="E69" s="69"/>
      <c r="F69" s="70"/>
      <c r="G69" s="71"/>
      <c r="H69" s="84" t="str">
        <f t="shared" si="24"/>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v>0</v>
      </c>
      <c r="S69" s="96" t="str">
        <f>IF(G69=DATEN!$L$87,"x","")</f>
        <v/>
      </c>
      <c r="T69" s="96" t="str">
        <f t="shared" si="25"/>
        <v/>
      </c>
      <c r="U69" s="124" t="str">
        <f t="shared" si="26"/>
        <v/>
      </c>
      <c r="V69" s="90"/>
      <c r="W69" s="91"/>
      <c r="Z69" s="202" t="str">
        <f t="shared" si="5"/>
        <v/>
      </c>
      <c r="AA69" s="203" t="str">
        <f t="shared" si="6"/>
        <v/>
      </c>
    </row>
    <row r="70" spans="1:27" ht="14.25" x14ac:dyDescent="0.25">
      <c r="A70" s="285"/>
      <c r="B70" s="66">
        <f t="shared" si="23"/>
        <v>44505</v>
      </c>
      <c r="C70" s="67"/>
      <c r="D70" s="68"/>
      <c r="E70" s="69"/>
      <c r="F70" s="70"/>
      <c r="G70" s="71"/>
      <c r="H70" s="84" t="str">
        <f t="shared" si="24"/>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v>0</v>
      </c>
      <c r="S70" s="96" t="str">
        <f>IF(G70=DATEN!$L$87,"x","")</f>
        <v/>
      </c>
      <c r="T70" s="96" t="str">
        <f t="shared" si="25"/>
        <v/>
      </c>
      <c r="U70" s="124" t="str">
        <f t="shared" si="26"/>
        <v/>
      </c>
      <c r="Z70" s="202" t="str">
        <f t="shared" si="5"/>
        <v/>
      </c>
      <c r="AA70" s="203" t="str">
        <f t="shared" si="6"/>
        <v/>
      </c>
    </row>
    <row r="71" spans="1:27" ht="14.25" x14ac:dyDescent="0.25">
      <c r="A71" s="285"/>
      <c r="B71" s="66">
        <f t="shared" si="23"/>
        <v>44505</v>
      </c>
      <c r="C71" s="67"/>
      <c r="D71" s="68"/>
      <c r="E71" s="69"/>
      <c r="F71" s="70"/>
      <c r="G71" s="71"/>
      <c r="H71" s="84" t="str">
        <f t="shared" si="24"/>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v>0</v>
      </c>
      <c r="S71" s="96" t="str">
        <f>IF(G71=DATEN!$L$87,"x","")</f>
        <v/>
      </c>
      <c r="T71" s="96" t="str">
        <f t="shared" si="25"/>
        <v/>
      </c>
      <c r="U71" s="124" t="str">
        <f t="shared" si="26"/>
        <v/>
      </c>
      <c r="Z71" s="202" t="str">
        <f t="shared" si="5"/>
        <v/>
      </c>
      <c r="AA71" s="203" t="str">
        <f t="shared" si="6"/>
        <v/>
      </c>
    </row>
    <row r="72" spans="1:27" ht="14.25" x14ac:dyDescent="0.25">
      <c r="A72" s="286"/>
      <c r="B72" s="66">
        <f t="shared" si="23"/>
        <v>44505</v>
      </c>
      <c r="C72" s="67"/>
      <c r="D72" s="68"/>
      <c r="E72" s="69"/>
      <c r="F72" s="70"/>
      <c r="G72" s="71"/>
      <c r="H72" s="84" t="str">
        <f t="shared" si="24"/>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v>0</v>
      </c>
      <c r="S72" s="96" t="str">
        <f>IF(G72=DATEN!$L$87,"x","")</f>
        <v/>
      </c>
      <c r="T72" s="96" t="str">
        <f t="shared" si="25"/>
        <v/>
      </c>
      <c r="U72" s="124" t="str">
        <f t="shared" si="26"/>
        <v/>
      </c>
      <c r="Z72" s="202" t="str">
        <f t="shared" si="5"/>
        <v/>
      </c>
      <c r="AA72" s="203" t="str">
        <f t="shared" si="6"/>
        <v/>
      </c>
    </row>
    <row r="73" spans="1:27" ht="14.25" customHeight="1" x14ac:dyDescent="0.25">
      <c r="A73" s="2" t="str">
        <f>IF(LEN(B73)&gt;0,IF(WEEKDAY(B73)=4,TRUNC((B73-DATE(YEAR(B73+3-MOD(B73-2,7)),1,MOD(B73-2,7)-9))/7),IF(WEEKDAY(B73)=5,"KW","")),"")</f>
        <v>KW</v>
      </c>
      <c r="B73" s="81">
        <f>B62+1</f>
        <v>44505</v>
      </c>
      <c r="C73" s="78">
        <f>IF(WEEKDAY(B73)=1,7,WEEKDAY(B73)-1)</f>
        <v>4</v>
      </c>
      <c r="D73" s="79" t="str" cm="1">
        <f t="array" aca="1" ref="D73" ca="1">IF(LEN(B73)&gt;0,IF(OR(INDIRECT("DATEN!D"&amp;9+C73)=0,NOT(ISNA(MATCH(B73,DATEN!$D$18:$D$33,0)))),"X",IF(OR(B73=DATEN!$D$26-1,B73=DATEN!$D$27-2,B73=DATEN!$D$30-2),"V","")),"")</f>
        <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-0.32916666666666666</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2025-45</v>
      </c>
      <c r="Q73" s="94">
        <f>SUM(Q63:Q72)</f>
        <v>0</v>
      </c>
      <c r="R73" s="94"/>
      <c r="S73" s="94"/>
      <c r="T73" s="94"/>
      <c r="U73" s="125"/>
      <c r="V73" s="105">
        <f ca="1">IF(D73="x",DATEN!$N$88,DATEN!$N$87)</f>
        <v>0.125</v>
      </c>
      <c r="W73" s="91" t="s">
        <v>92</v>
      </c>
      <c r="X73" s="145">
        <f>IF(LEN(B73)&gt;0,IF(WEEKDAY(B73,2)=1,H73,H73+X62),X62)</f>
        <v>0</v>
      </c>
      <c r="Z73" s="202" t="str">
        <f t="shared" ref="Z73:Z136" si="27">IF(AND(G73&gt;0,G73&lt;&gt;"Tagessumme:"),G73,"")</f>
        <v/>
      </c>
      <c r="AA73" s="203" t="str">
        <f t="shared" ref="AA73:AA136" si="28">IF(G73&lt;&gt;"Tagessumme:",H73,"")</f>
        <v/>
      </c>
    </row>
    <row r="74" spans="1:27" ht="14.25" x14ac:dyDescent="0.25">
      <c r="A74" s="285" t="str">
        <f>IF(ISNA(MATCH(B84,DATEN!$D$18:$D$42,0)),"",INDEX(DATEN!$C$18:$D$42,MATCH(B84,DATEN!$D$18:$D$42,0),1))</f>
        <v/>
      </c>
      <c r="B74" s="66">
        <f t="shared" ref="B74:B83" si="29">B63+1</f>
        <v>44506</v>
      </c>
      <c r="C74" s="67"/>
      <c r="D74" s="68"/>
      <c r="E74" s="69"/>
      <c r="F74" s="70"/>
      <c r="G74" s="71"/>
      <c r="H74" s="84" t="str">
        <f t="shared" ref="H74:H83" si="30">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1">IF(ISNA(VLOOKUP(G74,ArbKapp,3,FALSE))=TRUE,"",IF(VLOOKUP(G74,ArbKapp,3,FALSE)="x","x",""))</f>
        <v/>
      </c>
      <c r="U74" s="124" t="str">
        <f t="shared" ref="U74:U83" si="32">IF(ISNA(MATCH(G74,Kapp12Ordi,0)),"","x")</f>
        <v/>
      </c>
      <c r="V74" s="90">
        <f>Q84-N84</f>
        <v>0</v>
      </c>
      <c r="W74" s="90" t="s">
        <v>67</v>
      </c>
      <c r="Z74" s="202" t="str">
        <f t="shared" si="27"/>
        <v/>
      </c>
      <c r="AA74" s="203" t="str">
        <f t="shared" si="28"/>
        <v/>
      </c>
    </row>
    <row r="75" spans="1:27" ht="14.25" x14ac:dyDescent="0.25">
      <c r="A75" s="285"/>
      <c r="B75" s="66">
        <f t="shared" si="29"/>
        <v>44506</v>
      </c>
      <c r="C75" s="67"/>
      <c r="D75" s="68"/>
      <c r="E75" s="69"/>
      <c r="F75" s="70"/>
      <c r="G75" s="71"/>
      <c r="H75" s="84" t="str">
        <f t="shared" si="30"/>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1"/>
        <v/>
      </c>
      <c r="U75" s="124" t="str">
        <f t="shared" si="32"/>
        <v/>
      </c>
      <c r="V75" s="90">
        <f>IF(ISNA(MATCH("x",U74:U83,0)),MaxZeit,MaxBildung)</f>
        <v>0.41666666666666702</v>
      </c>
      <c r="W75" s="90" t="s">
        <v>75</v>
      </c>
      <c r="Z75" s="202" t="str">
        <f t="shared" si="27"/>
        <v/>
      </c>
      <c r="AA75" s="203" t="str">
        <f t="shared" si="28"/>
        <v/>
      </c>
    </row>
    <row r="76" spans="1:27" ht="14.25" x14ac:dyDescent="0.25">
      <c r="A76" s="285"/>
      <c r="B76" s="66">
        <f t="shared" si="29"/>
        <v>44506</v>
      </c>
      <c r="C76" s="67"/>
      <c r="D76" s="68"/>
      <c r="E76" s="69"/>
      <c r="F76" s="70"/>
      <c r="G76" s="71"/>
      <c r="H76" s="84" t="str">
        <f t="shared" si="30"/>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IF(Q76&gt;0,IF(AND(E76=F75,S75&lt;&gt;"x"),Q76+R75-N75,Q76),0)</f>
        <v>0</v>
      </c>
      <c r="S76" s="96" t="str">
        <f>IF(G76=DATEN!$L$87,"x","")</f>
        <v/>
      </c>
      <c r="T76" s="96" t="str">
        <f t="shared" si="31"/>
        <v/>
      </c>
      <c r="U76" s="124" t="str">
        <f t="shared" si="32"/>
        <v/>
      </c>
      <c r="V76" s="92">
        <f>SUMIF(T74:T83,"&lt;&gt;x",H74:H83)-N84</f>
        <v>0</v>
      </c>
      <c r="W76" s="91" t="s">
        <v>81</v>
      </c>
      <c r="Z76" s="202" t="str">
        <f t="shared" si="27"/>
        <v/>
      </c>
      <c r="AA76" s="203" t="str">
        <f t="shared" si="28"/>
        <v/>
      </c>
    </row>
    <row r="77" spans="1:27" ht="14.25" x14ac:dyDescent="0.25">
      <c r="A77" s="285"/>
      <c r="B77" s="66">
        <f t="shared" si="29"/>
        <v>44506</v>
      </c>
      <c r="C77" s="67"/>
      <c r="D77" s="68"/>
      <c r="E77" s="69"/>
      <c r="F77" s="70"/>
      <c r="G77" s="71"/>
      <c r="H77" s="84" t="str">
        <f t="shared" si="30"/>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IF(Q77&gt;0,IF(AND(E77=F76,S76&lt;&gt;"x"),Q77+R76-N76,Q77),0)</f>
        <v>0</v>
      </c>
      <c r="S77" s="96" t="str">
        <f>IF(G77=DATEN!$L$87,"x","")</f>
        <v/>
      </c>
      <c r="T77" s="96" t="str">
        <f t="shared" si="31"/>
        <v/>
      </c>
      <c r="U77" s="124" t="str">
        <f t="shared" si="32"/>
        <v/>
      </c>
      <c r="V77" s="90">
        <f>IF(V76&gt;V75,V75,V76)</f>
        <v>0</v>
      </c>
      <c r="W77" s="90" t="s">
        <v>79</v>
      </c>
      <c r="Z77" s="202" t="str">
        <f t="shared" si="27"/>
        <v/>
      </c>
      <c r="AA77" s="203" t="str">
        <f t="shared" si="28"/>
        <v/>
      </c>
    </row>
    <row r="78" spans="1:27" ht="14.25" x14ac:dyDescent="0.25">
      <c r="A78" s="285"/>
      <c r="B78" s="66">
        <f t="shared" si="29"/>
        <v>44506</v>
      </c>
      <c r="C78" s="67"/>
      <c r="D78" s="68"/>
      <c r="E78" s="69"/>
      <c r="F78" s="70"/>
      <c r="G78" s="71"/>
      <c r="H78" s="84" t="str">
        <f t="shared" si="30"/>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IF(Q78&gt;0,IF(AND(E78=F77,S77&lt;&gt;"x"),Q78+R77-N77,Q78),0)</f>
        <v>0</v>
      </c>
      <c r="S78" s="96" t="str">
        <f>IF(G78=DATEN!$L$87,"x","")</f>
        <v/>
      </c>
      <c r="T78" s="96" t="str">
        <f t="shared" si="31"/>
        <v/>
      </c>
      <c r="U78" s="124" t="str">
        <f t="shared" si="32"/>
        <v/>
      </c>
      <c r="V78" s="90">
        <f>V77+SUMIF(T74:T83,"x",H74:H83)</f>
        <v>0</v>
      </c>
      <c r="W78" s="91" t="s">
        <v>80</v>
      </c>
      <c r="Z78" s="202" t="str">
        <f t="shared" si="27"/>
        <v/>
      </c>
      <c r="AA78" s="203" t="str">
        <f t="shared" si="28"/>
        <v/>
      </c>
    </row>
    <row r="79" spans="1:27" ht="14.25" x14ac:dyDescent="0.25">
      <c r="A79" s="285"/>
      <c r="B79" s="66">
        <f t="shared" si="29"/>
        <v>44506</v>
      </c>
      <c r="C79" s="67"/>
      <c r="D79" s="68"/>
      <c r="E79" s="69"/>
      <c r="F79" s="70"/>
      <c r="G79" s="71"/>
      <c r="H79" s="84" t="str">
        <f t="shared" si="30"/>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v>0</v>
      </c>
      <c r="S79" s="96" t="str">
        <f>IF(G79=DATEN!$L$87,"x","")</f>
        <v/>
      </c>
      <c r="T79" s="96" t="str">
        <f t="shared" si="31"/>
        <v/>
      </c>
      <c r="U79" s="124" t="str">
        <f t="shared" si="32"/>
        <v/>
      </c>
      <c r="V79" s="90"/>
      <c r="W79" s="91"/>
      <c r="Z79" s="202" t="str">
        <f t="shared" si="27"/>
        <v/>
      </c>
      <c r="AA79" s="203" t="str">
        <f t="shared" si="28"/>
        <v/>
      </c>
    </row>
    <row r="80" spans="1:27" ht="14.25" x14ac:dyDescent="0.25">
      <c r="A80" s="285"/>
      <c r="B80" s="66">
        <f t="shared" si="29"/>
        <v>44506</v>
      </c>
      <c r="C80" s="67"/>
      <c r="D80" s="68"/>
      <c r="E80" s="69"/>
      <c r="F80" s="70"/>
      <c r="G80" s="71"/>
      <c r="H80" s="84" t="str">
        <f t="shared" si="30"/>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v>0</v>
      </c>
      <c r="S80" s="96" t="str">
        <f>IF(G80=DATEN!$L$87,"x","")</f>
        <v/>
      </c>
      <c r="T80" s="96" t="str">
        <f t="shared" si="31"/>
        <v/>
      </c>
      <c r="U80" s="124" t="str">
        <f t="shared" si="32"/>
        <v/>
      </c>
      <c r="V80" s="90"/>
      <c r="W80" s="91"/>
      <c r="Z80" s="202" t="str">
        <f t="shared" si="27"/>
        <v/>
      </c>
      <c r="AA80" s="203" t="str">
        <f t="shared" si="28"/>
        <v/>
      </c>
    </row>
    <row r="81" spans="1:27" ht="14.25" x14ac:dyDescent="0.25">
      <c r="A81" s="285"/>
      <c r="B81" s="66">
        <f t="shared" si="29"/>
        <v>44506</v>
      </c>
      <c r="C81" s="67"/>
      <c r="D81" s="68"/>
      <c r="E81" s="69"/>
      <c r="F81" s="70"/>
      <c r="G81" s="71"/>
      <c r="H81" s="84" t="str">
        <f t="shared" si="30"/>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v>0</v>
      </c>
      <c r="S81" s="96" t="str">
        <f>IF(G81=DATEN!$L$87,"x","")</f>
        <v/>
      </c>
      <c r="T81" s="96" t="str">
        <f t="shared" si="31"/>
        <v/>
      </c>
      <c r="U81" s="124" t="str">
        <f t="shared" si="32"/>
        <v/>
      </c>
      <c r="Z81" s="202" t="str">
        <f t="shared" si="27"/>
        <v/>
      </c>
      <c r="AA81" s="203" t="str">
        <f t="shared" si="28"/>
        <v/>
      </c>
    </row>
    <row r="82" spans="1:27" ht="14.25" x14ac:dyDescent="0.25">
      <c r="A82" s="285"/>
      <c r="B82" s="66">
        <f t="shared" si="29"/>
        <v>44506</v>
      </c>
      <c r="C82" s="67"/>
      <c r="D82" s="68"/>
      <c r="E82" s="69"/>
      <c r="F82" s="70"/>
      <c r="G82" s="71"/>
      <c r="H82" s="84" t="str">
        <f t="shared" si="30"/>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v>0</v>
      </c>
      <c r="S82" s="96" t="str">
        <f>IF(G82=DATEN!$L$87,"x","")</f>
        <v/>
      </c>
      <c r="T82" s="96" t="str">
        <f t="shared" si="31"/>
        <v/>
      </c>
      <c r="U82" s="124" t="str">
        <f t="shared" si="32"/>
        <v/>
      </c>
      <c r="Z82" s="202" t="str">
        <f t="shared" si="27"/>
        <v/>
      </c>
      <c r="AA82" s="203" t="str">
        <f t="shared" si="28"/>
        <v/>
      </c>
    </row>
    <row r="83" spans="1:27" ht="14.25" x14ac:dyDescent="0.25">
      <c r="A83" s="286"/>
      <c r="B83" s="66">
        <f t="shared" si="29"/>
        <v>44506</v>
      </c>
      <c r="C83" s="67"/>
      <c r="D83" s="68"/>
      <c r="E83" s="69"/>
      <c r="F83" s="70"/>
      <c r="G83" s="71"/>
      <c r="H83" s="84" t="str">
        <f t="shared" si="30"/>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v>0</v>
      </c>
      <c r="S83" s="96" t="str">
        <f>IF(G83=DATEN!$L$87,"x","")</f>
        <v/>
      </c>
      <c r="T83" s="96" t="str">
        <f t="shared" si="31"/>
        <v/>
      </c>
      <c r="U83" s="124" t="str">
        <f t="shared" si="32"/>
        <v/>
      </c>
      <c r="Z83" s="202" t="str">
        <f t="shared" si="27"/>
        <v/>
      </c>
      <c r="AA83" s="203" t="str">
        <f t="shared" si="28"/>
        <v/>
      </c>
    </row>
    <row r="84" spans="1:27" ht="14.25" customHeight="1" x14ac:dyDescent="0.25">
      <c r="A84" s="2" t="str">
        <f>IF(LEN(B84)&gt;0,IF(WEEKDAY(B84)=4,TRUNC((B84-DATE(YEAR(B84+3-MOD(B84-2,7)),1,MOD(B84-2,7)-9))/7),IF(WEEKDAY(B84)=5,"KW","")),"")</f>
        <v/>
      </c>
      <c r="B84" s="81">
        <f>B73+1</f>
        <v>44506</v>
      </c>
      <c r="C84" s="78">
        <f>IF(WEEKDAY(B84)=1,7,WEEKDAY(B84)-1)</f>
        <v>5</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-0.32916666666666666</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2025-45</v>
      </c>
      <c r="Q84" s="94">
        <f>SUM(Q74:Q83)</f>
        <v>0</v>
      </c>
      <c r="R84" s="94"/>
      <c r="S84" s="94"/>
      <c r="T84" s="94"/>
      <c r="U84" s="125"/>
      <c r="V84" s="105">
        <f ca="1">IF(D84="x",DATEN!$N$88,DATEN!$N$87)</f>
        <v>0.125</v>
      </c>
      <c r="W84" s="91" t="s">
        <v>92</v>
      </c>
      <c r="X84" s="145">
        <f>IF(LEN(B84)&gt;0,IF(WEEKDAY(B84,2)=1,H84,H84+X73),X73)</f>
        <v>0</v>
      </c>
      <c r="Z84" s="202" t="str">
        <f t="shared" si="27"/>
        <v/>
      </c>
      <c r="AA84" s="203" t="str">
        <f t="shared" si="28"/>
        <v/>
      </c>
    </row>
    <row r="85" spans="1:27" ht="14.25" x14ac:dyDescent="0.25">
      <c r="A85" s="285" t="str">
        <f>IF(ISNA(MATCH(B95,DATEN!$D$18:$D$42,0)),"",INDEX(DATEN!$C$18:$D$42,MATCH(B95,DATEN!$D$18:$D$42,0),1))</f>
        <v/>
      </c>
      <c r="B85" s="66">
        <f t="shared" ref="B85:B94" si="33">B74+1</f>
        <v>44507</v>
      </c>
      <c r="C85" s="67"/>
      <c r="D85" s="68"/>
      <c r="E85" s="69"/>
      <c r="F85" s="70"/>
      <c r="G85" s="71"/>
      <c r="H85" s="84" t="str">
        <f t="shared" ref="H85:H94" si="34">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35">IF(ISNA(VLOOKUP(G85,ArbKapp,3,FALSE))=TRUE,"",IF(VLOOKUP(G85,ArbKapp,3,FALSE)="x","x",""))</f>
        <v/>
      </c>
      <c r="U85" s="124" t="str">
        <f t="shared" ref="U85:U94" si="36">IF(ISNA(MATCH(G85,Kapp12Ordi,0)),"","x")</f>
        <v/>
      </c>
      <c r="V85" s="90">
        <f>Q95-N95</f>
        <v>0</v>
      </c>
      <c r="W85" s="90" t="s">
        <v>67</v>
      </c>
      <c r="Z85" s="202" t="str">
        <f t="shared" si="27"/>
        <v/>
      </c>
      <c r="AA85" s="203" t="str">
        <f t="shared" si="28"/>
        <v/>
      </c>
    </row>
    <row r="86" spans="1:27" ht="14.25" x14ac:dyDescent="0.25">
      <c r="A86" s="285"/>
      <c r="B86" s="66">
        <f t="shared" si="33"/>
        <v>44507</v>
      </c>
      <c r="C86" s="67"/>
      <c r="D86" s="68"/>
      <c r="E86" s="69"/>
      <c r="F86" s="70"/>
      <c r="G86" s="71"/>
      <c r="H86" s="84" t="str">
        <f t="shared" si="34"/>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35"/>
        <v/>
      </c>
      <c r="U86" s="124" t="str">
        <f t="shared" si="36"/>
        <v/>
      </c>
      <c r="V86" s="90">
        <f>IF(ISNA(MATCH("x",U85:U94,0)),MaxZeit,MaxBildung)</f>
        <v>0.41666666666666702</v>
      </c>
      <c r="W86" s="90" t="s">
        <v>75</v>
      </c>
      <c r="Z86" s="202" t="str">
        <f t="shared" si="27"/>
        <v/>
      </c>
      <c r="AA86" s="203" t="str">
        <f t="shared" si="28"/>
        <v/>
      </c>
    </row>
    <row r="87" spans="1:27" ht="14.25" x14ac:dyDescent="0.25">
      <c r="A87" s="285"/>
      <c r="B87" s="66">
        <f t="shared" si="33"/>
        <v>44507</v>
      </c>
      <c r="C87" s="67"/>
      <c r="D87" s="68"/>
      <c r="E87" s="69"/>
      <c r="F87" s="70"/>
      <c r="G87" s="71"/>
      <c r="H87" s="84" t="str">
        <f t="shared" si="34"/>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IF(Q87&gt;0,IF(AND(E87=F86,S86&lt;&gt;"x"),Q87+R86-N86,Q87),0)</f>
        <v>0</v>
      </c>
      <c r="S87" s="96" t="str">
        <f>IF(G87=DATEN!$L$87,"x","")</f>
        <v/>
      </c>
      <c r="T87" s="96" t="str">
        <f t="shared" si="35"/>
        <v/>
      </c>
      <c r="U87" s="124" t="str">
        <f t="shared" si="36"/>
        <v/>
      </c>
      <c r="V87" s="92">
        <f>SUMIF(T85:T94,"&lt;&gt;x",H85:H94)-N95</f>
        <v>0</v>
      </c>
      <c r="W87" s="91" t="s">
        <v>81</v>
      </c>
      <c r="Z87" s="202" t="str">
        <f t="shared" si="27"/>
        <v/>
      </c>
      <c r="AA87" s="203" t="str">
        <f t="shared" si="28"/>
        <v/>
      </c>
    </row>
    <row r="88" spans="1:27" ht="14.25" x14ac:dyDescent="0.25">
      <c r="A88" s="285"/>
      <c r="B88" s="66">
        <f t="shared" si="33"/>
        <v>44507</v>
      </c>
      <c r="C88" s="67"/>
      <c r="D88" s="68"/>
      <c r="E88" s="69"/>
      <c r="F88" s="70"/>
      <c r="G88" s="71"/>
      <c r="H88" s="84" t="str">
        <f t="shared" si="34"/>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IF(Q88&gt;0,IF(AND(E88=F87,S87&lt;&gt;"x"),Q88+R87-N87,Q88),0)</f>
        <v>0</v>
      </c>
      <c r="S88" s="96" t="str">
        <f>IF(G88=DATEN!$L$87,"x","")</f>
        <v/>
      </c>
      <c r="T88" s="96" t="str">
        <f t="shared" si="35"/>
        <v/>
      </c>
      <c r="U88" s="124" t="str">
        <f t="shared" si="36"/>
        <v/>
      </c>
      <c r="V88" s="90">
        <f>IF(V87&gt;V86,V86,V87)</f>
        <v>0</v>
      </c>
      <c r="W88" s="90" t="s">
        <v>79</v>
      </c>
      <c r="Z88" s="202" t="str">
        <f t="shared" si="27"/>
        <v/>
      </c>
      <c r="AA88" s="203" t="str">
        <f t="shared" si="28"/>
        <v/>
      </c>
    </row>
    <row r="89" spans="1:27" ht="14.25" x14ac:dyDescent="0.25">
      <c r="A89" s="285"/>
      <c r="B89" s="66">
        <f t="shared" si="33"/>
        <v>44507</v>
      </c>
      <c r="C89" s="67"/>
      <c r="D89" s="68"/>
      <c r="E89" s="69"/>
      <c r="F89" s="70"/>
      <c r="G89" s="71"/>
      <c r="H89" s="84" t="str">
        <f t="shared" si="34"/>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IF(Q89&gt;0,IF(AND(E89=F88,S88&lt;&gt;"x"),Q89+R88-N88,Q89),0)</f>
        <v>0</v>
      </c>
      <c r="S89" s="96" t="str">
        <f>IF(G89=DATEN!$L$87,"x","")</f>
        <v/>
      </c>
      <c r="T89" s="96" t="str">
        <f t="shared" si="35"/>
        <v/>
      </c>
      <c r="U89" s="124" t="str">
        <f t="shared" si="36"/>
        <v/>
      </c>
      <c r="V89" s="90">
        <f>V88+SUMIF(T85:T94,"x",H85:H94)</f>
        <v>0</v>
      </c>
      <c r="W89" s="91" t="s">
        <v>80</v>
      </c>
      <c r="Z89" s="202" t="str">
        <f t="shared" si="27"/>
        <v/>
      </c>
      <c r="AA89" s="203" t="str">
        <f t="shared" si="28"/>
        <v/>
      </c>
    </row>
    <row r="90" spans="1:27" ht="14.25" x14ac:dyDescent="0.25">
      <c r="A90" s="285"/>
      <c r="B90" s="66">
        <f t="shared" si="33"/>
        <v>44507</v>
      </c>
      <c r="C90" s="67"/>
      <c r="D90" s="68"/>
      <c r="E90" s="69"/>
      <c r="F90" s="70"/>
      <c r="G90" s="71"/>
      <c r="H90" s="84" t="str">
        <f t="shared" si="34"/>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v>0</v>
      </c>
      <c r="S90" s="96" t="str">
        <f>IF(G90=DATEN!$L$87,"x","")</f>
        <v/>
      </c>
      <c r="T90" s="96" t="str">
        <f t="shared" si="35"/>
        <v/>
      </c>
      <c r="U90" s="124" t="str">
        <f t="shared" si="36"/>
        <v/>
      </c>
      <c r="V90" s="90"/>
      <c r="W90" s="91"/>
      <c r="Z90" s="202" t="str">
        <f t="shared" si="27"/>
        <v/>
      </c>
      <c r="AA90" s="203" t="str">
        <f t="shared" si="28"/>
        <v/>
      </c>
    </row>
    <row r="91" spans="1:27" ht="14.25" x14ac:dyDescent="0.25">
      <c r="A91" s="285"/>
      <c r="B91" s="66">
        <f t="shared" si="33"/>
        <v>44507</v>
      </c>
      <c r="C91" s="67"/>
      <c r="D91" s="68"/>
      <c r="E91" s="69"/>
      <c r="F91" s="70"/>
      <c r="G91" s="71"/>
      <c r="H91" s="84" t="str">
        <f t="shared" si="34"/>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v>0</v>
      </c>
      <c r="S91" s="96" t="str">
        <f>IF(G91=DATEN!$L$87,"x","")</f>
        <v/>
      </c>
      <c r="T91" s="96" t="str">
        <f t="shared" si="35"/>
        <v/>
      </c>
      <c r="U91" s="124" t="str">
        <f t="shared" si="36"/>
        <v/>
      </c>
      <c r="V91" s="90"/>
      <c r="W91" s="91"/>
      <c r="Z91" s="202" t="str">
        <f t="shared" si="27"/>
        <v/>
      </c>
      <c r="AA91" s="203" t="str">
        <f t="shared" si="28"/>
        <v/>
      </c>
    </row>
    <row r="92" spans="1:27" ht="14.25" x14ac:dyDescent="0.25">
      <c r="A92" s="285"/>
      <c r="B92" s="66">
        <f t="shared" si="33"/>
        <v>44507</v>
      </c>
      <c r="C92" s="67"/>
      <c r="D92" s="68"/>
      <c r="E92" s="69"/>
      <c r="F92" s="70"/>
      <c r="G92" s="71"/>
      <c r="H92" s="84" t="str">
        <f t="shared" si="34"/>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v>0</v>
      </c>
      <c r="S92" s="96" t="str">
        <f>IF(G92=DATEN!$L$87,"x","")</f>
        <v/>
      </c>
      <c r="T92" s="96" t="str">
        <f t="shared" si="35"/>
        <v/>
      </c>
      <c r="U92" s="124" t="str">
        <f t="shared" si="36"/>
        <v/>
      </c>
      <c r="Z92" s="202" t="str">
        <f t="shared" si="27"/>
        <v/>
      </c>
      <c r="AA92" s="203" t="str">
        <f t="shared" si="28"/>
        <v/>
      </c>
    </row>
    <row r="93" spans="1:27" ht="14.25" x14ac:dyDescent="0.25">
      <c r="A93" s="285"/>
      <c r="B93" s="66">
        <f t="shared" si="33"/>
        <v>44507</v>
      </c>
      <c r="C93" s="67"/>
      <c r="D93" s="68"/>
      <c r="E93" s="69"/>
      <c r="F93" s="70"/>
      <c r="G93" s="71"/>
      <c r="H93" s="84" t="str">
        <f t="shared" si="34"/>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v>0</v>
      </c>
      <c r="S93" s="96" t="str">
        <f>IF(G93=DATEN!$L$87,"x","")</f>
        <v/>
      </c>
      <c r="T93" s="96" t="str">
        <f t="shared" si="35"/>
        <v/>
      </c>
      <c r="U93" s="124" t="str">
        <f t="shared" si="36"/>
        <v/>
      </c>
      <c r="Z93" s="202" t="str">
        <f t="shared" si="27"/>
        <v/>
      </c>
      <c r="AA93" s="203" t="str">
        <f t="shared" si="28"/>
        <v/>
      </c>
    </row>
    <row r="94" spans="1:27" ht="14.25" x14ac:dyDescent="0.25">
      <c r="A94" s="286"/>
      <c r="B94" s="66">
        <f t="shared" si="33"/>
        <v>44507</v>
      </c>
      <c r="C94" s="67"/>
      <c r="D94" s="68"/>
      <c r="E94" s="69"/>
      <c r="F94" s="70"/>
      <c r="G94" s="71"/>
      <c r="H94" s="84" t="str">
        <f t="shared" si="34"/>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v>0</v>
      </c>
      <c r="S94" s="96" t="str">
        <f>IF(G94=DATEN!$L$87,"x","")</f>
        <v/>
      </c>
      <c r="T94" s="96" t="str">
        <f t="shared" si="35"/>
        <v/>
      </c>
      <c r="U94" s="124" t="str">
        <f t="shared" si="36"/>
        <v/>
      </c>
      <c r="Z94" s="202" t="str">
        <f t="shared" si="27"/>
        <v/>
      </c>
      <c r="AA94" s="203" t="str">
        <f t="shared" si="28"/>
        <v/>
      </c>
    </row>
    <row r="95" spans="1:27" ht="14.25" customHeight="1" x14ac:dyDescent="0.25">
      <c r="A95" s="2" t="str">
        <f>IF(LEN(B95)&gt;0,IF(WEEKDAY(B95)=4,TRUNC((B95-DATE(YEAR(B95+3-MOD(B95-2,7)),1,MOD(B95-2,7)-9))/7),IF(WEEKDAY(B95)=5,"KW","")),"")</f>
        <v/>
      </c>
      <c r="B95" s="81">
        <f>B84+1</f>
        <v>44507</v>
      </c>
      <c r="C95" s="78">
        <f>IF(WEEKDAY(B95)=1,7,WEEKDAY(B95)-1)</f>
        <v>6</v>
      </c>
      <c r="D95" s="79" t="str" cm="1">
        <f t="array" aca="1" ref="D95" ca="1">IF(LEN(B95)&gt;0,IF(OR(INDIRECT("DATEN!D"&amp;9+C95)=0,NOT(ISNA(MATCH(B95,DATEN!$D$18:$D$33,0)))),"X",IF(OR(B95=DATEN!$D$26-1,B95=DATEN!$D$27-2,B95=DATEN!$D$30-2),"V","")),"")</f>
        <v>X</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2025-45</v>
      </c>
      <c r="Q95" s="94">
        <f>SUM(Q85:Q94)</f>
        <v>0</v>
      </c>
      <c r="R95" s="94"/>
      <c r="S95" s="94"/>
      <c r="T95" s="94"/>
      <c r="U95" s="125"/>
      <c r="V95" s="105">
        <f ca="1">IF(D95="x",DATEN!$N$88,DATEN!$N$87)</f>
        <v>0.16666666666666666</v>
      </c>
      <c r="W95" s="91" t="s">
        <v>92</v>
      </c>
      <c r="X95" s="145">
        <f>IF(LEN(B95)&gt;0,IF(WEEKDAY(B95,2)=1,H95,H95+X84),X84)</f>
        <v>0</v>
      </c>
      <c r="Z95" s="202" t="str">
        <f t="shared" si="27"/>
        <v/>
      </c>
      <c r="AA95" s="203" t="str">
        <f t="shared" si="28"/>
        <v/>
      </c>
    </row>
    <row r="96" spans="1:27" ht="14.25" x14ac:dyDescent="0.25">
      <c r="A96" s="285" t="str">
        <f>IF(ISNA(MATCH(B106,DATEN!$D$18:$D$42,0)),"",INDEX(DATEN!$C$18:$D$42,MATCH(B106,DATEN!$D$18:$D$42,0),1))</f>
        <v/>
      </c>
      <c r="B96" s="66">
        <f t="shared" ref="B96:B105" si="37">B85+1</f>
        <v>44508</v>
      </c>
      <c r="C96" s="67"/>
      <c r="D96" s="68"/>
      <c r="E96" s="69"/>
      <c r="F96" s="70"/>
      <c r="G96" s="71"/>
      <c r="H96" s="84" t="str">
        <f t="shared" ref="H96:H105" si="38">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39">IF(ISNA(VLOOKUP(G96,ArbKapp,3,FALSE))=TRUE,"",IF(VLOOKUP(G96,ArbKapp,3,FALSE)="x","x",""))</f>
        <v/>
      </c>
      <c r="U96" s="124" t="str">
        <f t="shared" ref="U96:U105" si="40">IF(ISNA(MATCH(G96,Kapp12Ordi,0)),"","x")</f>
        <v/>
      </c>
      <c r="V96" s="90">
        <f>Q106-N106</f>
        <v>0</v>
      </c>
      <c r="W96" s="90" t="s">
        <v>67</v>
      </c>
      <c r="Z96" s="202" t="str">
        <f t="shared" si="27"/>
        <v/>
      </c>
      <c r="AA96" s="203" t="str">
        <f t="shared" si="28"/>
        <v/>
      </c>
    </row>
    <row r="97" spans="1:27" ht="14.25" x14ac:dyDescent="0.25">
      <c r="A97" s="285"/>
      <c r="B97" s="66">
        <f t="shared" si="37"/>
        <v>44508</v>
      </c>
      <c r="C97" s="67"/>
      <c r="D97" s="68"/>
      <c r="E97" s="69"/>
      <c r="F97" s="70"/>
      <c r="G97" s="71"/>
      <c r="H97" s="84" t="str">
        <f t="shared" si="38"/>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39"/>
        <v/>
      </c>
      <c r="U97" s="124" t="str">
        <f t="shared" si="40"/>
        <v/>
      </c>
      <c r="V97" s="90">
        <f>IF(ISNA(MATCH("x",U96:U105,0)),MaxZeit,MaxBildung)</f>
        <v>0.41666666666666702</v>
      </c>
      <c r="W97" s="90" t="s">
        <v>75</v>
      </c>
      <c r="Z97" s="202" t="str">
        <f t="shared" si="27"/>
        <v/>
      </c>
      <c r="AA97" s="203" t="str">
        <f t="shared" si="28"/>
        <v/>
      </c>
    </row>
    <row r="98" spans="1:27" ht="14.25" x14ac:dyDescent="0.25">
      <c r="A98" s="285"/>
      <c r="B98" s="66">
        <f t="shared" si="37"/>
        <v>44508</v>
      </c>
      <c r="C98" s="67"/>
      <c r="D98" s="68"/>
      <c r="E98" s="69"/>
      <c r="F98" s="70"/>
      <c r="G98" s="71"/>
      <c r="H98" s="84" t="str">
        <f t="shared" si="38"/>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IF(Q98&gt;0,IF(AND(E98=F97,S97&lt;&gt;"x"),Q98+R97-N97,Q98),0)</f>
        <v>0</v>
      </c>
      <c r="S98" s="96" t="str">
        <f>IF(G98=DATEN!$L$87,"x","")</f>
        <v/>
      </c>
      <c r="T98" s="96" t="str">
        <f t="shared" si="39"/>
        <v/>
      </c>
      <c r="U98" s="124" t="str">
        <f t="shared" si="40"/>
        <v/>
      </c>
      <c r="V98" s="92">
        <f>SUMIF(T96:T105,"&lt;&gt;x",H96:H105)-N106</f>
        <v>0</v>
      </c>
      <c r="W98" s="91" t="s">
        <v>81</v>
      </c>
      <c r="Z98" s="202" t="str">
        <f t="shared" si="27"/>
        <v/>
      </c>
      <c r="AA98" s="203" t="str">
        <f t="shared" si="28"/>
        <v/>
      </c>
    </row>
    <row r="99" spans="1:27" ht="14.25" x14ac:dyDescent="0.25">
      <c r="A99" s="285"/>
      <c r="B99" s="66">
        <f t="shared" si="37"/>
        <v>44508</v>
      </c>
      <c r="C99" s="67"/>
      <c r="D99" s="68"/>
      <c r="E99" s="69"/>
      <c r="F99" s="70"/>
      <c r="G99" s="71"/>
      <c r="H99" s="84" t="str">
        <f t="shared" si="38"/>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IF(Q99&gt;0,IF(AND(E99=F98,S98&lt;&gt;"x"),Q99+R98-N98,Q99),0)</f>
        <v>0</v>
      </c>
      <c r="S99" s="96" t="str">
        <f>IF(G99=DATEN!$L$87,"x","")</f>
        <v/>
      </c>
      <c r="T99" s="96" t="str">
        <f t="shared" si="39"/>
        <v/>
      </c>
      <c r="U99" s="124" t="str">
        <f t="shared" si="40"/>
        <v/>
      </c>
      <c r="V99" s="90">
        <f>IF(V98&gt;V97,V97,V98)</f>
        <v>0</v>
      </c>
      <c r="W99" s="90" t="s">
        <v>79</v>
      </c>
      <c r="Z99" s="202" t="str">
        <f t="shared" si="27"/>
        <v/>
      </c>
      <c r="AA99" s="203" t="str">
        <f t="shared" si="28"/>
        <v/>
      </c>
    </row>
    <row r="100" spans="1:27" ht="14.25" x14ac:dyDescent="0.25">
      <c r="A100" s="285"/>
      <c r="B100" s="66">
        <f t="shared" si="37"/>
        <v>44508</v>
      </c>
      <c r="C100" s="67"/>
      <c r="D100" s="68"/>
      <c r="E100" s="69"/>
      <c r="F100" s="70"/>
      <c r="G100" s="71"/>
      <c r="H100" s="84" t="str">
        <f t="shared" si="38"/>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IF(Q100&gt;0,IF(AND(E100=F99,S99&lt;&gt;"x"),Q100+R99-N99,Q100),0)</f>
        <v>0</v>
      </c>
      <c r="S100" s="96" t="str">
        <f>IF(G100=DATEN!$L$87,"x","")</f>
        <v/>
      </c>
      <c r="T100" s="96" t="str">
        <f t="shared" si="39"/>
        <v/>
      </c>
      <c r="U100" s="124" t="str">
        <f t="shared" si="40"/>
        <v/>
      </c>
      <c r="V100" s="90">
        <f>V99+SUMIF(T96:T105,"x",H96:H105)</f>
        <v>0</v>
      </c>
      <c r="W100" s="91" t="s">
        <v>80</v>
      </c>
      <c r="Z100" s="202" t="str">
        <f t="shared" si="27"/>
        <v/>
      </c>
      <c r="AA100" s="203" t="str">
        <f t="shared" si="28"/>
        <v/>
      </c>
    </row>
    <row r="101" spans="1:27" ht="14.25" x14ac:dyDescent="0.25">
      <c r="A101" s="285"/>
      <c r="B101" s="66">
        <f t="shared" si="37"/>
        <v>44508</v>
      </c>
      <c r="C101" s="67"/>
      <c r="D101" s="68"/>
      <c r="E101" s="69"/>
      <c r="F101" s="70"/>
      <c r="G101" s="71"/>
      <c r="H101" s="84" t="str">
        <f t="shared" si="38"/>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v>0</v>
      </c>
      <c r="S101" s="96" t="str">
        <f>IF(G101=DATEN!$L$87,"x","")</f>
        <v/>
      </c>
      <c r="T101" s="96" t="str">
        <f t="shared" si="39"/>
        <v/>
      </c>
      <c r="U101" s="124" t="str">
        <f t="shared" si="40"/>
        <v/>
      </c>
      <c r="V101" s="90"/>
      <c r="W101" s="91"/>
      <c r="Z101" s="202" t="str">
        <f t="shared" si="27"/>
        <v/>
      </c>
      <c r="AA101" s="203" t="str">
        <f t="shared" si="28"/>
        <v/>
      </c>
    </row>
    <row r="102" spans="1:27" ht="14.25" x14ac:dyDescent="0.25">
      <c r="A102" s="285"/>
      <c r="B102" s="66">
        <f t="shared" si="37"/>
        <v>44508</v>
      </c>
      <c r="C102" s="67"/>
      <c r="D102" s="68"/>
      <c r="E102" s="69"/>
      <c r="F102" s="70"/>
      <c r="G102" s="71"/>
      <c r="H102" s="84" t="str">
        <f t="shared" si="38"/>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v>0</v>
      </c>
      <c r="S102" s="96" t="str">
        <f>IF(G102=DATEN!$L$87,"x","")</f>
        <v/>
      </c>
      <c r="T102" s="96" t="str">
        <f t="shared" si="39"/>
        <v/>
      </c>
      <c r="U102" s="124" t="str">
        <f t="shared" si="40"/>
        <v/>
      </c>
      <c r="V102" s="90"/>
      <c r="W102" s="91"/>
      <c r="Z102" s="202" t="str">
        <f t="shared" si="27"/>
        <v/>
      </c>
      <c r="AA102" s="203" t="str">
        <f t="shared" si="28"/>
        <v/>
      </c>
    </row>
    <row r="103" spans="1:27" ht="14.25" x14ac:dyDescent="0.25">
      <c r="A103" s="285"/>
      <c r="B103" s="66">
        <f t="shared" si="37"/>
        <v>44508</v>
      </c>
      <c r="C103" s="67"/>
      <c r="D103" s="68"/>
      <c r="E103" s="69"/>
      <c r="F103" s="70"/>
      <c r="G103" s="71"/>
      <c r="H103" s="84" t="str">
        <f t="shared" si="38"/>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v>0</v>
      </c>
      <c r="S103" s="96" t="str">
        <f>IF(G103=DATEN!$L$87,"x","")</f>
        <v/>
      </c>
      <c r="T103" s="96" t="str">
        <f t="shared" si="39"/>
        <v/>
      </c>
      <c r="U103" s="124" t="str">
        <f t="shared" si="40"/>
        <v/>
      </c>
      <c r="Z103" s="202" t="str">
        <f t="shared" si="27"/>
        <v/>
      </c>
      <c r="AA103" s="203" t="str">
        <f t="shared" si="28"/>
        <v/>
      </c>
    </row>
    <row r="104" spans="1:27" ht="14.25" x14ac:dyDescent="0.25">
      <c r="A104" s="285"/>
      <c r="B104" s="66">
        <f t="shared" si="37"/>
        <v>44508</v>
      </c>
      <c r="C104" s="67"/>
      <c r="D104" s="68"/>
      <c r="E104" s="69"/>
      <c r="F104" s="70"/>
      <c r="G104" s="71"/>
      <c r="H104" s="84" t="str">
        <f t="shared" si="38"/>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v>0</v>
      </c>
      <c r="S104" s="96" t="str">
        <f>IF(G104=DATEN!$L$87,"x","")</f>
        <v/>
      </c>
      <c r="T104" s="96" t="str">
        <f t="shared" si="39"/>
        <v/>
      </c>
      <c r="U104" s="124" t="str">
        <f t="shared" si="40"/>
        <v/>
      </c>
      <c r="Z104" s="202" t="str">
        <f t="shared" si="27"/>
        <v/>
      </c>
      <c r="AA104" s="203" t="str">
        <f t="shared" si="28"/>
        <v/>
      </c>
    </row>
    <row r="105" spans="1:27" ht="14.25" x14ac:dyDescent="0.25">
      <c r="A105" s="286"/>
      <c r="B105" s="66">
        <f t="shared" si="37"/>
        <v>44508</v>
      </c>
      <c r="C105" s="67"/>
      <c r="D105" s="68"/>
      <c r="E105" s="69"/>
      <c r="F105" s="70"/>
      <c r="G105" s="71"/>
      <c r="H105" s="84" t="str">
        <f t="shared" si="38"/>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v>0</v>
      </c>
      <c r="S105" s="96" t="str">
        <f>IF(G105=DATEN!$L$87,"x","")</f>
        <v/>
      </c>
      <c r="T105" s="96" t="str">
        <f t="shared" si="39"/>
        <v/>
      </c>
      <c r="U105" s="124" t="str">
        <f t="shared" si="40"/>
        <v/>
      </c>
      <c r="Z105" s="202" t="str">
        <f t="shared" si="27"/>
        <v/>
      </c>
      <c r="AA105" s="203" t="str">
        <f t="shared" si="28"/>
        <v/>
      </c>
    </row>
    <row r="106" spans="1:27" ht="14.25" customHeight="1" x14ac:dyDescent="0.25">
      <c r="A106" s="2" t="str">
        <f>IF(LEN(B106)&gt;0,IF(WEEKDAY(B106)=4,TRUNC((B106-DATE(YEAR(B106+3-MOD(B106-2,7)),1,MOD(B106-2,7)-9))/7),IF(WEEKDAY(B106)=5,"KW","")),"")</f>
        <v/>
      </c>
      <c r="B106" s="81">
        <f>B95+1</f>
        <v>44508</v>
      </c>
      <c r="C106" s="78">
        <f>IF(WEEKDAY(B106)=1,7,WEEKDAY(B106)-1)</f>
        <v>7</v>
      </c>
      <c r="D106" s="79" t="str" cm="1">
        <f t="array" aca="1" ref="D106" ca="1">IF(LEN(B106)&gt;0,IF(OR(INDIRECT("DATEN!D"&amp;9+C106)=0,NOT(ISNA(MATCH(B106,DATEN!$D$18:$D$33,0)))),"X",IF(OR(B106=DATEN!$D$26-1,B106=DATEN!$D$27-2,B106=DATEN!$D$30-2),"V","")),"")</f>
        <v>X</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v>
      </c>
      <c r="L106" s="146" t="str">
        <f>IF(X106&gt;MaxWoZeit,"WoArbZeit&gt;48h!","")</f>
        <v/>
      </c>
      <c r="M106" s="93" t="str">
        <f>IF(V98&gt;V99,V98-V99,"")</f>
        <v/>
      </c>
      <c r="N106" s="93">
        <f>SUM(N96:N105)</f>
        <v>0</v>
      </c>
      <c r="O106" s="93">
        <f ca="1">IF(WEEKDAY(B106,2)=7,SUMIF('Auswertung-Wochen'!$Y$2:$Y$366,P106,'Auswertung-Wochen'!$V$2:$V$366)-SUMIF('Auswertung-Wochen'!$Y$2:$Y$366,P106,'Auswertung-Wochen'!$W$2:$W$366),"")</f>
        <v>-1.6458333333333335</v>
      </c>
      <c r="P106" s="93" t="str">
        <f>YEAR(B106)&amp;"-"&amp;TEXT(_xlfn.ISOWEEKNUM(B106),"00")</f>
        <v>2025-45</v>
      </c>
      <c r="Q106" s="94">
        <f>SUM(Q96:Q105)</f>
        <v>0</v>
      </c>
      <c r="R106" s="94"/>
      <c r="S106" s="94"/>
      <c r="T106" s="94"/>
      <c r="U106" s="125"/>
      <c r="V106" s="105">
        <f ca="1">IF(D106="x",DATEN!$N$88,DATEN!$N$87)</f>
        <v>0.16666666666666666</v>
      </c>
      <c r="W106" s="91" t="s">
        <v>92</v>
      </c>
      <c r="X106" s="145">
        <f>IF(LEN(B106)&gt;0,IF(WEEKDAY(B106,2)=1,H106,H106+X95),X95)</f>
        <v>0</v>
      </c>
      <c r="Z106" s="202" t="str">
        <f t="shared" si="27"/>
        <v/>
      </c>
      <c r="AA106" s="203" t="str">
        <f t="shared" si="28"/>
        <v/>
      </c>
    </row>
    <row r="107" spans="1:27" ht="14.25" x14ac:dyDescent="0.25">
      <c r="A107" s="285" t="str">
        <f>IF(ISNA(MATCH(B117,DATEN!$D$18:$D$42,0)),"",INDEX(DATEN!$C$18:$D$42,MATCH(B117,DATEN!$D$18:$D$42,0),1))</f>
        <v/>
      </c>
      <c r="B107" s="66">
        <f t="shared" ref="B107:B116" si="41">B96+1</f>
        <v>44509</v>
      </c>
      <c r="C107" s="67"/>
      <c r="D107" s="68"/>
      <c r="E107" s="69"/>
      <c r="F107" s="70"/>
      <c r="G107" s="71"/>
      <c r="H107" s="84" t="str">
        <f t="shared" ref="H107:H116" si="42">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43">IF(ISNA(VLOOKUP(G107,ArbKapp,3,FALSE))=TRUE,"",IF(VLOOKUP(G107,ArbKapp,3,FALSE)="x","x",""))</f>
        <v/>
      </c>
      <c r="U107" s="124" t="str">
        <f t="shared" ref="U107:U116" si="44">IF(ISNA(MATCH(G107,Kapp12Ordi,0)),"","x")</f>
        <v/>
      </c>
      <c r="V107" s="90">
        <f>Q117-N117</f>
        <v>0</v>
      </c>
      <c r="W107" s="90" t="s">
        <v>67</v>
      </c>
      <c r="Z107" s="202" t="str">
        <f t="shared" si="27"/>
        <v/>
      </c>
      <c r="AA107" s="203" t="str">
        <f t="shared" si="28"/>
        <v/>
      </c>
    </row>
    <row r="108" spans="1:27" ht="14.25" x14ac:dyDescent="0.25">
      <c r="A108" s="285"/>
      <c r="B108" s="66">
        <f t="shared" si="41"/>
        <v>44509</v>
      </c>
      <c r="C108" s="67"/>
      <c r="D108" s="68"/>
      <c r="E108" s="69"/>
      <c r="F108" s="70"/>
      <c r="G108" s="71"/>
      <c r="H108" s="84" t="str">
        <f t="shared" si="42"/>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43"/>
        <v/>
      </c>
      <c r="U108" s="124" t="str">
        <f t="shared" si="44"/>
        <v/>
      </c>
      <c r="V108" s="90">
        <f>IF(ISNA(MATCH("x",U107:U116,0)),MaxZeit,MaxBildung)</f>
        <v>0.41666666666666702</v>
      </c>
      <c r="W108" s="90" t="s">
        <v>75</v>
      </c>
      <c r="Z108" s="202" t="str">
        <f t="shared" si="27"/>
        <v/>
      </c>
      <c r="AA108" s="203" t="str">
        <f t="shared" si="28"/>
        <v/>
      </c>
    </row>
    <row r="109" spans="1:27" ht="14.25" x14ac:dyDescent="0.25">
      <c r="A109" s="285"/>
      <c r="B109" s="66">
        <f t="shared" si="41"/>
        <v>44509</v>
      </c>
      <c r="C109" s="67"/>
      <c r="D109" s="68"/>
      <c r="E109" s="69"/>
      <c r="F109" s="70"/>
      <c r="G109" s="71"/>
      <c r="H109" s="84" t="str">
        <f t="shared" si="42"/>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IF(Q109&gt;0,IF(AND(E109=F108,S108&lt;&gt;"x"),Q109+R108-N108,Q109),0)</f>
        <v>0</v>
      </c>
      <c r="S109" s="96" t="str">
        <f>IF(G109=DATEN!$L$87,"x","")</f>
        <v/>
      </c>
      <c r="T109" s="96" t="str">
        <f t="shared" si="43"/>
        <v/>
      </c>
      <c r="U109" s="124" t="str">
        <f t="shared" si="44"/>
        <v/>
      </c>
      <c r="V109" s="92">
        <f>SUMIF(T107:T116,"&lt;&gt;x",H107:H116)-N117</f>
        <v>0</v>
      </c>
      <c r="W109" s="91" t="s">
        <v>81</v>
      </c>
      <c r="Z109" s="202" t="str">
        <f t="shared" si="27"/>
        <v/>
      </c>
      <c r="AA109" s="203" t="str">
        <f t="shared" si="28"/>
        <v/>
      </c>
    </row>
    <row r="110" spans="1:27" ht="14.25" x14ac:dyDescent="0.25">
      <c r="A110" s="285"/>
      <c r="B110" s="66">
        <f t="shared" si="41"/>
        <v>44509</v>
      </c>
      <c r="C110" s="67"/>
      <c r="D110" s="68"/>
      <c r="E110" s="69"/>
      <c r="F110" s="70"/>
      <c r="G110" s="71"/>
      <c r="H110" s="84" t="str">
        <f t="shared" si="42"/>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IF(Q110&gt;0,IF(AND(E110=F109,S109&lt;&gt;"x"),Q110+R109-N109,Q110),0)</f>
        <v>0</v>
      </c>
      <c r="S110" s="96" t="str">
        <f>IF(G110=DATEN!$L$87,"x","")</f>
        <v/>
      </c>
      <c r="T110" s="96" t="str">
        <f t="shared" si="43"/>
        <v/>
      </c>
      <c r="U110" s="124" t="str">
        <f t="shared" si="44"/>
        <v/>
      </c>
      <c r="V110" s="90">
        <f>IF(V109&gt;V108,V108,V109)</f>
        <v>0</v>
      </c>
      <c r="W110" s="90" t="s">
        <v>79</v>
      </c>
      <c r="Z110" s="202" t="str">
        <f t="shared" si="27"/>
        <v/>
      </c>
      <c r="AA110" s="203" t="str">
        <f t="shared" si="28"/>
        <v/>
      </c>
    </row>
    <row r="111" spans="1:27" ht="14.25" x14ac:dyDescent="0.25">
      <c r="A111" s="285"/>
      <c r="B111" s="66">
        <f t="shared" si="41"/>
        <v>44509</v>
      </c>
      <c r="C111" s="67"/>
      <c r="D111" s="68"/>
      <c r="E111" s="69"/>
      <c r="F111" s="70"/>
      <c r="G111" s="71"/>
      <c r="H111" s="84" t="str">
        <f t="shared" si="42"/>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IF(Q111&gt;0,IF(AND(E111=F110,S110&lt;&gt;"x"),Q111+R110-N110,Q111),0)</f>
        <v>0</v>
      </c>
      <c r="S111" s="96" t="str">
        <f>IF(G111=DATEN!$L$87,"x","")</f>
        <v/>
      </c>
      <c r="T111" s="96" t="str">
        <f t="shared" si="43"/>
        <v/>
      </c>
      <c r="U111" s="124" t="str">
        <f t="shared" si="44"/>
        <v/>
      </c>
      <c r="V111" s="90">
        <f>V110+SUMIF(T107:T116,"x",H107:H116)</f>
        <v>0</v>
      </c>
      <c r="W111" s="91" t="s">
        <v>80</v>
      </c>
      <c r="Z111" s="202" t="str">
        <f t="shared" si="27"/>
        <v/>
      </c>
      <c r="AA111" s="203" t="str">
        <f t="shared" si="28"/>
        <v/>
      </c>
    </row>
    <row r="112" spans="1:27" ht="14.25" x14ac:dyDescent="0.25">
      <c r="A112" s="285"/>
      <c r="B112" s="66">
        <f t="shared" si="41"/>
        <v>44509</v>
      </c>
      <c r="C112" s="67"/>
      <c r="D112" s="68"/>
      <c r="E112" s="69"/>
      <c r="F112" s="70"/>
      <c r="G112" s="71"/>
      <c r="H112" s="84" t="str">
        <f t="shared" si="42"/>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v>0</v>
      </c>
      <c r="S112" s="96" t="str">
        <f>IF(G112=DATEN!$L$87,"x","")</f>
        <v/>
      </c>
      <c r="T112" s="96" t="str">
        <f t="shared" si="43"/>
        <v/>
      </c>
      <c r="U112" s="124" t="str">
        <f t="shared" si="44"/>
        <v/>
      </c>
      <c r="V112" s="90"/>
      <c r="W112" s="91"/>
      <c r="Z112" s="202" t="str">
        <f t="shared" si="27"/>
        <v/>
      </c>
      <c r="AA112" s="203" t="str">
        <f t="shared" si="28"/>
        <v/>
      </c>
    </row>
    <row r="113" spans="1:27" ht="14.25" x14ac:dyDescent="0.25">
      <c r="A113" s="285"/>
      <c r="B113" s="66">
        <f t="shared" si="41"/>
        <v>44509</v>
      </c>
      <c r="C113" s="67"/>
      <c r="D113" s="68"/>
      <c r="E113" s="69"/>
      <c r="F113" s="70"/>
      <c r="G113" s="71"/>
      <c r="H113" s="84" t="str">
        <f t="shared" si="42"/>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v>0</v>
      </c>
      <c r="S113" s="96" t="str">
        <f>IF(G113=DATEN!$L$87,"x","")</f>
        <v/>
      </c>
      <c r="T113" s="96" t="str">
        <f t="shared" si="43"/>
        <v/>
      </c>
      <c r="U113" s="124" t="str">
        <f t="shared" si="44"/>
        <v/>
      </c>
      <c r="V113" s="90"/>
      <c r="W113" s="91"/>
      <c r="Z113" s="202" t="str">
        <f t="shared" si="27"/>
        <v/>
      </c>
      <c r="AA113" s="203" t="str">
        <f t="shared" si="28"/>
        <v/>
      </c>
    </row>
    <row r="114" spans="1:27" ht="14.25" x14ac:dyDescent="0.25">
      <c r="A114" s="285"/>
      <c r="B114" s="66">
        <f t="shared" si="41"/>
        <v>44509</v>
      </c>
      <c r="C114" s="67"/>
      <c r="D114" s="68"/>
      <c r="E114" s="69"/>
      <c r="F114" s="70"/>
      <c r="G114" s="71"/>
      <c r="H114" s="84" t="str">
        <f t="shared" si="42"/>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v>0</v>
      </c>
      <c r="S114" s="96" t="str">
        <f>IF(G114=DATEN!$L$87,"x","")</f>
        <v/>
      </c>
      <c r="T114" s="96" t="str">
        <f t="shared" si="43"/>
        <v/>
      </c>
      <c r="U114" s="124" t="str">
        <f t="shared" si="44"/>
        <v/>
      </c>
      <c r="Z114" s="202" t="str">
        <f t="shared" si="27"/>
        <v/>
      </c>
      <c r="AA114" s="203" t="str">
        <f t="shared" si="28"/>
        <v/>
      </c>
    </row>
    <row r="115" spans="1:27" ht="14.25" x14ac:dyDescent="0.25">
      <c r="A115" s="285"/>
      <c r="B115" s="66">
        <f t="shared" si="41"/>
        <v>44509</v>
      </c>
      <c r="C115" s="67"/>
      <c r="D115" s="68"/>
      <c r="E115" s="69"/>
      <c r="F115" s="70"/>
      <c r="G115" s="71"/>
      <c r="H115" s="84" t="str">
        <f t="shared" si="42"/>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v>0</v>
      </c>
      <c r="S115" s="96" t="str">
        <f>IF(G115=DATEN!$L$87,"x","")</f>
        <v/>
      </c>
      <c r="T115" s="96" t="str">
        <f t="shared" si="43"/>
        <v/>
      </c>
      <c r="U115" s="124" t="str">
        <f t="shared" si="44"/>
        <v/>
      </c>
      <c r="Z115" s="202" t="str">
        <f t="shared" si="27"/>
        <v/>
      </c>
      <c r="AA115" s="203" t="str">
        <f t="shared" si="28"/>
        <v/>
      </c>
    </row>
    <row r="116" spans="1:27" ht="14.25" x14ac:dyDescent="0.25">
      <c r="A116" s="286"/>
      <c r="B116" s="66">
        <f t="shared" si="41"/>
        <v>44509</v>
      </c>
      <c r="C116" s="67"/>
      <c r="D116" s="68"/>
      <c r="E116" s="69"/>
      <c r="F116" s="70"/>
      <c r="G116" s="71"/>
      <c r="H116" s="84" t="str">
        <f t="shared" si="42"/>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v>0</v>
      </c>
      <c r="S116" s="96" t="str">
        <f>IF(G116=DATEN!$L$87,"x","")</f>
        <v/>
      </c>
      <c r="T116" s="96" t="str">
        <f t="shared" si="43"/>
        <v/>
      </c>
      <c r="U116" s="124" t="str">
        <f t="shared" si="44"/>
        <v/>
      </c>
      <c r="Z116" s="202" t="str">
        <f t="shared" si="27"/>
        <v/>
      </c>
      <c r="AA116" s="203" t="str">
        <f t="shared" si="28"/>
        <v/>
      </c>
    </row>
    <row r="117" spans="1:27" ht="14.25" customHeight="1" x14ac:dyDescent="0.25">
      <c r="A117" s="2" t="str">
        <f>IF(LEN(B117)&gt;0,IF(WEEKDAY(B117)=4,TRUNC((B117-DATE(YEAR(B117+3-MOD(B117-2,7)),1,MOD(B117-2,7)-9))/7),IF(WEEKDAY(B117)=5,"KW","")),"")</f>
        <v/>
      </c>
      <c r="B117" s="81">
        <f>B106+1</f>
        <v>44509</v>
      </c>
      <c r="C117" s="78">
        <f>IF(WEEKDAY(B117)=1,7,WEEKDAY(B117)-1)</f>
        <v>1</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-0.329166666666667</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2025-46</v>
      </c>
      <c r="Q117" s="94">
        <f>SUM(Q107:Q116)</f>
        <v>0</v>
      </c>
      <c r="R117" s="94"/>
      <c r="S117" s="94"/>
      <c r="T117" s="94"/>
      <c r="U117" s="125"/>
      <c r="V117" s="105">
        <f ca="1">IF(D117="x",DATEN!$N$88,DATEN!$N$87)</f>
        <v>0.125</v>
      </c>
      <c r="W117" s="91" t="s">
        <v>92</v>
      </c>
      <c r="X117" s="145">
        <f>IF(LEN(B117)&gt;0,IF(WEEKDAY(B117,2)=1,H117,H117+X106),X106)</f>
        <v>0</v>
      </c>
      <c r="Z117" s="202" t="str">
        <f t="shared" si="27"/>
        <v/>
      </c>
      <c r="AA117" s="203" t="str">
        <f t="shared" si="28"/>
        <v/>
      </c>
    </row>
    <row r="118" spans="1:27" ht="14.25" x14ac:dyDescent="0.25">
      <c r="A118" s="285" t="str">
        <f>IF(ISNA(MATCH(B128,DATEN!$D$18:$D$42,0)),"",INDEX(DATEN!$C$18:$D$42,MATCH(B128,DATEN!$D$18:$D$42,0),1))</f>
        <v/>
      </c>
      <c r="B118" s="66">
        <f t="shared" ref="B118:B127" si="45">B107+1</f>
        <v>44510</v>
      </c>
      <c r="C118" s="67"/>
      <c r="D118" s="68"/>
      <c r="E118" s="69"/>
      <c r="F118" s="70"/>
      <c r="G118" s="71"/>
      <c r="H118" s="84" t="str">
        <f t="shared" ref="H118:H127" si="4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47">IF(ISNA(VLOOKUP(G118,ArbKapp,3,FALSE))=TRUE,"",IF(VLOOKUP(G118,ArbKapp,3,FALSE)="x","x",""))</f>
        <v/>
      </c>
      <c r="U118" s="124" t="str">
        <f t="shared" ref="U118:U127" si="48">IF(ISNA(MATCH(G118,Kapp12Ordi,0)),"","x")</f>
        <v/>
      </c>
      <c r="V118" s="90">
        <f>Q128-N128</f>
        <v>0</v>
      </c>
      <c r="W118" s="90" t="s">
        <v>67</v>
      </c>
      <c r="Z118" s="202" t="str">
        <f t="shared" si="27"/>
        <v/>
      </c>
      <c r="AA118" s="203" t="str">
        <f t="shared" si="28"/>
        <v/>
      </c>
    </row>
    <row r="119" spans="1:27" ht="14.25" x14ac:dyDescent="0.25">
      <c r="A119" s="285"/>
      <c r="B119" s="66">
        <f t="shared" si="45"/>
        <v>44510</v>
      </c>
      <c r="C119" s="67"/>
      <c r="D119" s="68"/>
      <c r="E119" s="69"/>
      <c r="F119" s="70"/>
      <c r="G119" s="71"/>
      <c r="H119" s="84" t="str">
        <f t="shared" si="4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47"/>
        <v/>
      </c>
      <c r="U119" s="124" t="str">
        <f t="shared" si="48"/>
        <v/>
      </c>
      <c r="V119" s="90">
        <f>IF(ISNA(MATCH("x",U118:U127,0)),MaxZeit,MaxBildung)</f>
        <v>0.41666666666666702</v>
      </c>
      <c r="W119" s="90" t="s">
        <v>75</v>
      </c>
      <c r="Z119" s="202" t="str">
        <f t="shared" si="27"/>
        <v/>
      </c>
      <c r="AA119" s="203" t="str">
        <f t="shared" si="28"/>
        <v/>
      </c>
    </row>
    <row r="120" spans="1:27" ht="14.25" x14ac:dyDescent="0.25">
      <c r="A120" s="285"/>
      <c r="B120" s="66">
        <f t="shared" si="45"/>
        <v>44510</v>
      </c>
      <c r="C120" s="67"/>
      <c r="D120" s="68"/>
      <c r="E120" s="69"/>
      <c r="F120" s="70"/>
      <c r="G120" s="71"/>
      <c r="H120" s="84" t="str">
        <f t="shared" si="4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IF(Q120&gt;0,IF(AND(E120=F119,S119&lt;&gt;"x"),Q120+R119-N119,Q120),0)</f>
        <v>0</v>
      </c>
      <c r="S120" s="96" t="str">
        <f>IF(G120=DATEN!$L$87,"x","")</f>
        <v/>
      </c>
      <c r="T120" s="96" t="str">
        <f t="shared" si="47"/>
        <v/>
      </c>
      <c r="U120" s="124" t="str">
        <f t="shared" si="48"/>
        <v/>
      </c>
      <c r="V120" s="92">
        <f>SUMIF(T118:T127,"&lt;&gt;x",H118:H127)-N128</f>
        <v>0</v>
      </c>
      <c r="W120" s="91" t="s">
        <v>81</v>
      </c>
      <c r="Z120" s="202" t="str">
        <f t="shared" si="27"/>
        <v/>
      </c>
      <c r="AA120" s="203" t="str">
        <f t="shared" si="28"/>
        <v/>
      </c>
    </row>
    <row r="121" spans="1:27" ht="14.25" x14ac:dyDescent="0.25">
      <c r="A121" s="285"/>
      <c r="B121" s="66">
        <f t="shared" si="45"/>
        <v>44510</v>
      </c>
      <c r="C121" s="67"/>
      <c r="D121" s="68"/>
      <c r="E121" s="69"/>
      <c r="F121" s="70"/>
      <c r="G121" s="71"/>
      <c r="H121" s="84" t="str">
        <f t="shared" si="4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IF(Q121&gt;0,IF(AND(E121=F120,S120&lt;&gt;"x"),Q121+R120-N120,Q121),0)</f>
        <v>0</v>
      </c>
      <c r="S121" s="96" t="str">
        <f>IF(G121=DATEN!$L$87,"x","")</f>
        <v/>
      </c>
      <c r="T121" s="96" t="str">
        <f t="shared" si="47"/>
        <v/>
      </c>
      <c r="U121" s="124" t="str">
        <f t="shared" si="48"/>
        <v/>
      </c>
      <c r="V121" s="90">
        <f>IF(V120&gt;V119,V119,V120)</f>
        <v>0</v>
      </c>
      <c r="W121" s="90" t="s">
        <v>79</v>
      </c>
      <c r="Z121" s="202" t="str">
        <f t="shared" si="27"/>
        <v/>
      </c>
      <c r="AA121" s="203" t="str">
        <f t="shared" si="28"/>
        <v/>
      </c>
    </row>
    <row r="122" spans="1:27" ht="14.25" x14ac:dyDescent="0.25">
      <c r="A122" s="285"/>
      <c r="B122" s="66">
        <f t="shared" si="45"/>
        <v>44510</v>
      </c>
      <c r="C122" s="67"/>
      <c r="D122" s="68"/>
      <c r="E122" s="69"/>
      <c r="F122" s="70"/>
      <c r="G122" s="71"/>
      <c r="H122" s="84" t="str">
        <f t="shared" si="4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IF(Q122&gt;0,IF(AND(E122=F121,S121&lt;&gt;"x"),Q122+R121-N121,Q122),0)</f>
        <v>0</v>
      </c>
      <c r="S122" s="96" t="str">
        <f>IF(G122=DATEN!$L$87,"x","")</f>
        <v/>
      </c>
      <c r="T122" s="96" t="str">
        <f t="shared" si="47"/>
        <v/>
      </c>
      <c r="U122" s="124" t="str">
        <f t="shared" si="48"/>
        <v/>
      </c>
      <c r="V122" s="90">
        <f>V121+SUMIF(T118:T127,"x",H118:H127)</f>
        <v>0</v>
      </c>
      <c r="W122" s="91" t="s">
        <v>80</v>
      </c>
      <c r="Z122" s="202" t="str">
        <f t="shared" si="27"/>
        <v/>
      </c>
      <c r="AA122" s="203" t="str">
        <f t="shared" si="28"/>
        <v/>
      </c>
    </row>
    <row r="123" spans="1:27" ht="14.25" x14ac:dyDescent="0.25">
      <c r="A123" s="285"/>
      <c r="B123" s="66">
        <f t="shared" si="45"/>
        <v>44510</v>
      </c>
      <c r="C123" s="67"/>
      <c r="D123" s="68"/>
      <c r="E123" s="69"/>
      <c r="F123" s="70"/>
      <c r="G123" s="71"/>
      <c r="H123" s="84" t="str">
        <f t="shared" si="4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v>0</v>
      </c>
      <c r="S123" s="96" t="str">
        <f>IF(G123=DATEN!$L$87,"x","")</f>
        <v/>
      </c>
      <c r="T123" s="96" t="str">
        <f t="shared" si="47"/>
        <v/>
      </c>
      <c r="U123" s="124" t="str">
        <f t="shared" si="48"/>
        <v/>
      </c>
      <c r="V123" s="90"/>
      <c r="W123" s="91"/>
      <c r="Z123" s="202" t="str">
        <f t="shared" si="27"/>
        <v/>
      </c>
      <c r="AA123" s="203" t="str">
        <f t="shared" si="28"/>
        <v/>
      </c>
    </row>
    <row r="124" spans="1:27" ht="14.25" x14ac:dyDescent="0.25">
      <c r="A124" s="285"/>
      <c r="B124" s="66">
        <f t="shared" si="45"/>
        <v>44510</v>
      </c>
      <c r="C124" s="67"/>
      <c r="D124" s="68"/>
      <c r="E124" s="69"/>
      <c r="F124" s="70"/>
      <c r="G124" s="71"/>
      <c r="H124" s="84" t="str">
        <f t="shared" si="4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v>0</v>
      </c>
      <c r="S124" s="96" t="str">
        <f>IF(G124=DATEN!$L$87,"x","")</f>
        <v/>
      </c>
      <c r="T124" s="96" t="str">
        <f t="shared" si="47"/>
        <v/>
      </c>
      <c r="U124" s="124" t="str">
        <f t="shared" si="48"/>
        <v/>
      </c>
      <c r="V124" s="90"/>
      <c r="W124" s="91"/>
      <c r="Z124" s="202" t="str">
        <f t="shared" si="27"/>
        <v/>
      </c>
      <c r="AA124" s="203" t="str">
        <f t="shared" si="28"/>
        <v/>
      </c>
    </row>
    <row r="125" spans="1:27" ht="14.25" x14ac:dyDescent="0.25">
      <c r="A125" s="285"/>
      <c r="B125" s="66">
        <f t="shared" si="45"/>
        <v>44510</v>
      </c>
      <c r="C125" s="67"/>
      <c r="D125" s="68"/>
      <c r="E125" s="69"/>
      <c r="F125" s="70"/>
      <c r="G125" s="71"/>
      <c r="H125" s="84" t="str">
        <f t="shared" si="4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v>0</v>
      </c>
      <c r="S125" s="96" t="str">
        <f>IF(G125=DATEN!$L$87,"x","")</f>
        <v/>
      </c>
      <c r="T125" s="96" t="str">
        <f t="shared" si="47"/>
        <v/>
      </c>
      <c r="U125" s="124" t="str">
        <f t="shared" si="48"/>
        <v/>
      </c>
      <c r="Z125" s="202" t="str">
        <f t="shared" si="27"/>
        <v/>
      </c>
      <c r="AA125" s="203" t="str">
        <f t="shared" si="28"/>
        <v/>
      </c>
    </row>
    <row r="126" spans="1:27" ht="14.25" x14ac:dyDescent="0.25">
      <c r="A126" s="285"/>
      <c r="B126" s="66">
        <f t="shared" si="45"/>
        <v>44510</v>
      </c>
      <c r="C126" s="67"/>
      <c r="D126" s="68"/>
      <c r="E126" s="69"/>
      <c r="F126" s="70"/>
      <c r="G126" s="71"/>
      <c r="H126" s="84" t="str">
        <f t="shared" si="4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v>0</v>
      </c>
      <c r="S126" s="96" t="str">
        <f>IF(G126=DATEN!$L$87,"x","")</f>
        <v/>
      </c>
      <c r="T126" s="96" t="str">
        <f t="shared" si="47"/>
        <v/>
      </c>
      <c r="U126" s="124" t="str">
        <f t="shared" si="48"/>
        <v/>
      </c>
      <c r="Z126" s="202" t="str">
        <f t="shared" si="27"/>
        <v/>
      </c>
      <c r="AA126" s="203" t="str">
        <f t="shared" si="28"/>
        <v/>
      </c>
    </row>
    <row r="127" spans="1:27" ht="14.25" x14ac:dyDescent="0.25">
      <c r="A127" s="286"/>
      <c r="B127" s="66">
        <f t="shared" si="45"/>
        <v>44510</v>
      </c>
      <c r="C127" s="67"/>
      <c r="D127" s="68"/>
      <c r="E127" s="69"/>
      <c r="F127" s="70"/>
      <c r="G127" s="71"/>
      <c r="H127" s="84" t="str">
        <f t="shared" si="4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v>0</v>
      </c>
      <c r="S127" s="96" t="str">
        <f>IF(G127=DATEN!$L$87,"x","")</f>
        <v/>
      </c>
      <c r="T127" s="96" t="str">
        <f t="shared" si="47"/>
        <v/>
      </c>
      <c r="U127" s="124" t="str">
        <f t="shared" si="48"/>
        <v/>
      </c>
      <c r="Z127" s="202" t="str">
        <f t="shared" si="27"/>
        <v/>
      </c>
      <c r="AA127" s="203" t="str">
        <f t="shared" si="28"/>
        <v/>
      </c>
    </row>
    <row r="128" spans="1:27" ht="14.25" customHeight="1" x14ac:dyDescent="0.25">
      <c r="A128" s="2" t="str">
        <f>IF(LEN(B128)&gt;0,IF(WEEKDAY(B128)=4,TRUNC((B128-DATE(YEAR(B128+3-MOD(B128-2,7)),1,MOD(B128-2,7)-9))/7),IF(WEEKDAY(B128)=5,"KW","")),"")</f>
        <v/>
      </c>
      <c r="B128" s="81">
        <f>B117+1</f>
        <v>44510</v>
      </c>
      <c r="C128" s="78">
        <f>IF(WEEKDAY(B128)=1,7,WEEKDAY(B128)-1)</f>
        <v>2</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-0.32916666666666666</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2025-46</v>
      </c>
      <c r="Q128" s="94">
        <f>SUM(Q118:Q127)</f>
        <v>0</v>
      </c>
      <c r="R128" s="94"/>
      <c r="S128" s="94"/>
      <c r="T128" s="94"/>
      <c r="U128" s="125"/>
      <c r="V128" s="105">
        <f ca="1">IF(D128="x",DATEN!$N$88,DATEN!$N$87)</f>
        <v>0.125</v>
      </c>
      <c r="W128" s="91" t="s">
        <v>92</v>
      </c>
      <c r="X128" s="145">
        <f>IF(LEN(B128)&gt;0,IF(WEEKDAY(B128,2)=1,H128,H128+X117),X117)</f>
        <v>0</v>
      </c>
      <c r="Z128" s="202" t="str">
        <f t="shared" si="27"/>
        <v/>
      </c>
      <c r="AA128" s="203" t="str">
        <f t="shared" si="28"/>
        <v/>
      </c>
    </row>
    <row r="129" spans="1:27" ht="14.25" x14ac:dyDescent="0.25">
      <c r="A129" s="285" t="str">
        <f>IF(ISNA(MATCH(B139,DATEN!$D$18:$D$42,0)),"",INDEX(DATEN!$C$18:$D$42,MATCH(B139,DATEN!$D$18:$D$42,0),1))</f>
        <v/>
      </c>
      <c r="B129" s="66">
        <f t="shared" ref="B129:B138" si="49">B118+1</f>
        <v>44511</v>
      </c>
      <c r="C129" s="67"/>
      <c r="D129" s="68"/>
      <c r="E129" s="69"/>
      <c r="F129" s="70"/>
      <c r="G129" s="71"/>
      <c r="H129" s="84" t="str">
        <f t="shared" ref="H129:H138" si="50">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51">IF(ISNA(VLOOKUP(G129,ArbKapp,3,FALSE))=TRUE,"",IF(VLOOKUP(G129,ArbKapp,3,FALSE)="x","x",""))</f>
        <v/>
      </c>
      <c r="U129" s="124" t="str">
        <f t="shared" ref="U129:U138" si="52">IF(ISNA(MATCH(G129,Kapp12Ordi,0)),"","x")</f>
        <v/>
      </c>
      <c r="V129" s="90">
        <f>Q139-N139</f>
        <v>0</v>
      </c>
      <c r="W129" s="90" t="s">
        <v>67</v>
      </c>
      <c r="Z129" s="202" t="str">
        <f t="shared" si="27"/>
        <v/>
      </c>
      <c r="AA129" s="203" t="str">
        <f t="shared" si="28"/>
        <v/>
      </c>
    </row>
    <row r="130" spans="1:27" ht="14.25" x14ac:dyDescent="0.25">
      <c r="A130" s="285"/>
      <c r="B130" s="66">
        <f t="shared" si="49"/>
        <v>44511</v>
      </c>
      <c r="C130" s="67"/>
      <c r="D130" s="68"/>
      <c r="E130" s="69"/>
      <c r="F130" s="70"/>
      <c r="G130" s="71"/>
      <c r="H130" s="84" t="str">
        <f t="shared" si="50"/>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51"/>
        <v/>
      </c>
      <c r="U130" s="124" t="str">
        <f t="shared" si="52"/>
        <v/>
      </c>
      <c r="V130" s="90">
        <f>IF(ISNA(MATCH("x",U129:U138,0)),MaxZeit,MaxBildung)</f>
        <v>0.41666666666666702</v>
      </c>
      <c r="W130" s="90" t="s">
        <v>75</v>
      </c>
      <c r="Z130" s="202" t="str">
        <f t="shared" si="27"/>
        <v/>
      </c>
      <c r="AA130" s="203" t="str">
        <f t="shared" si="28"/>
        <v/>
      </c>
    </row>
    <row r="131" spans="1:27" ht="14.25" x14ac:dyDescent="0.25">
      <c r="A131" s="285"/>
      <c r="B131" s="66">
        <f t="shared" si="49"/>
        <v>44511</v>
      </c>
      <c r="C131" s="67"/>
      <c r="D131" s="68"/>
      <c r="E131" s="69"/>
      <c r="F131" s="70"/>
      <c r="G131" s="71"/>
      <c r="H131" s="84" t="str">
        <f t="shared" si="50"/>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IF(Q131&gt;0,IF(AND(E131=F130,S130&lt;&gt;"x"),Q131+R130-N130,Q131),0)</f>
        <v>0</v>
      </c>
      <c r="S131" s="96" t="str">
        <f>IF(G131=DATEN!$L$87,"x","")</f>
        <v/>
      </c>
      <c r="T131" s="96" t="str">
        <f t="shared" si="51"/>
        <v/>
      </c>
      <c r="U131" s="124" t="str">
        <f t="shared" si="52"/>
        <v/>
      </c>
      <c r="V131" s="92">
        <f>SUMIF(T129:T138,"&lt;&gt;x",H129:H138)-N139</f>
        <v>0</v>
      </c>
      <c r="W131" s="91" t="s">
        <v>81</v>
      </c>
      <c r="Z131" s="202" t="str">
        <f t="shared" si="27"/>
        <v/>
      </c>
      <c r="AA131" s="203" t="str">
        <f t="shared" si="28"/>
        <v/>
      </c>
    </row>
    <row r="132" spans="1:27" ht="14.25" x14ac:dyDescent="0.25">
      <c r="A132" s="285"/>
      <c r="B132" s="66">
        <f t="shared" si="49"/>
        <v>44511</v>
      </c>
      <c r="C132" s="67"/>
      <c r="D132" s="68"/>
      <c r="E132" s="69"/>
      <c r="F132" s="70"/>
      <c r="G132" s="71"/>
      <c r="H132" s="84" t="str">
        <f t="shared" si="50"/>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IF(Q132&gt;0,IF(AND(E132=F131,S131&lt;&gt;"x"),Q132+R131-N131,Q132),0)</f>
        <v>0</v>
      </c>
      <c r="S132" s="96" t="str">
        <f>IF(G132=DATEN!$L$87,"x","")</f>
        <v/>
      </c>
      <c r="T132" s="96" t="str">
        <f t="shared" si="51"/>
        <v/>
      </c>
      <c r="U132" s="124" t="str">
        <f t="shared" si="52"/>
        <v/>
      </c>
      <c r="V132" s="90">
        <f>IF(V131&gt;V130,V130,V131)</f>
        <v>0</v>
      </c>
      <c r="W132" s="90" t="s">
        <v>79</v>
      </c>
      <c r="Z132" s="202" t="str">
        <f t="shared" si="27"/>
        <v/>
      </c>
      <c r="AA132" s="203" t="str">
        <f t="shared" si="28"/>
        <v/>
      </c>
    </row>
    <row r="133" spans="1:27" ht="14.25" x14ac:dyDescent="0.25">
      <c r="A133" s="285"/>
      <c r="B133" s="66">
        <f t="shared" si="49"/>
        <v>44511</v>
      </c>
      <c r="C133" s="67"/>
      <c r="D133" s="68"/>
      <c r="E133" s="69"/>
      <c r="F133" s="70"/>
      <c r="G133" s="71"/>
      <c r="H133" s="84" t="str">
        <f t="shared" si="50"/>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IF(Q133&gt;0,IF(AND(E133=F132,S132&lt;&gt;"x"),Q133+R132-N132,Q133),0)</f>
        <v>0</v>
      </c>
      <c r="S133" s="96" t="str">
        <f>IF(G133=DATEN!$L$87,"x","")</f>
        <v/>
      </c>
      <c r="T133" s="96" t="str">
        <f t="shared" si="51"/>
        <v/>
      </c>
      <c r="U133" s="124" t="str">
        <f t="shared" si="52"/>
        <v/>
      </c>
      <c r="V133" s="90">
        <f>V132+SUMIF(T129:T138,"x",H129:H138)</f>
        <v>0</v>
      </c>
      <c r="W133" s="91" t="s">
        <v>80</v>
      </c>
      <c r="Z133" s="202" t="str">
        <f t="shared" si="27"/>
        <v/>
      </c>
      <c r="AA133" s="203" t="str">
        <f t="shared" si="28"/>
        <v/>
      </c>
    </row>
    <row r="134" spans="1:27" ht="14.25" x14ac:dyDescent="0.25">
      <c r="A134" s="285"/>
      <c r="B134" s="66">
        <f t="shared" si="49"/>
        <v>44511</v>
      </c>
      <c r="C134" s="67"/>
      <c r="D134" s="68"/>
      <c r="E134" s="69"/>
      <c r="F134" s="70"/>
      <c r="G134" s="71"/>
      <c r="H134" s="84" t="str">
        <f t="shared" si="50"/>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v>0</v>
      </c>
      <c r="S134" s="96" t="str">
        <f>IF(G134=DATEN!$L$87,"x","")</f>
        <v/>
      </c>
      <c r="T134" s="96" t="str">
        <f t="shared" si="51"/>
        <v/>
      </c>
      <c r="U134" s="124" t="str">
        <f t="shared" si="52"/>
        <v/>
      </c>
      <c r="V134" s="90"/>
      <c r="W134" s="91"/>
      <c r="Z134" s="202" t="str">
        <f t="shared" si="27"/>
        <v/>
      </c>
      <c r="AA134" s="203" t="str">
        <f t="shared" si="28"/>
        <v/>
      </c>
    </row>
    <row r="135" spans="1:27" ht="14.25" x14ac:dyDescent="0.25">
      <c r="A135" s="285"/>
      <c r="B135" s="66">
        <f t="shared" si="49"/>
        <v>44511</v>
      </c>
      <c r="C135" s="67"/>
      <c r="D135" s="68"/>
      <c r="E135" s="69"/>
      <c r="F135" s="70"/>
      <c r="G135" s="71"/>
      <c r="H135" s="84" t="str">
        <f t="shared" si="50"/>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v>0</v>
      </c>
      <c r="S135" s="96" t="str">
        <f>IF(G135=DATEN!$L$87,"x","")</f>
        <v/>
      </c>
      <c r="T135" s="96" t="str">
        <f t="shared" si="51"/>
        <v/>
      </c>
      <c r="U135" s="124" t="str">
        <f t="shared" si="52"/>
        <v/>
      </c>
      <c r="V135" s="90"/>
      <c r="W135" s="91"/>
      <c r="Z135" s="202" t="str">
        <f t="shared" si="27"/>
        <v/>
      </c>
      <c r="AA135" s="203" t="str">
        <f t="shared" si="28"/>
        <v/>
      </c>
    </row>
    <row r="136" spans="1:27" ht="14.25" x14ac:dyDescent="0.25">
      <c r="A136" s="285"/>
      <c r="B136" s="66">
        <f t="shared" si="49"/>
        <v>44511</v>
      </c>
      <c r="C136" s="67"/>
      <c r="D136" s="68"/>
      <c r="E136" s="69"/>
      <c r="F136" s="70"/>
      <c r="G136" s="71"/>
      <c r="H136" s="84" t="str">
        <f t="shared" si="50"/>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v>0</v>
      </c>
      <c r="S136" s="96" t="str">
        <f>IF(G136=DATEN!$L$87,"x","")</f>
        <v/>
      </c>
      <c r="T136" s="96" t="str">
        <f t="shared" si="51"/>
        <v/>
      </c>
      <c r="U136" s="124" t="str">
        <f t="shared" si="52"/>
        <v/>
      </c>
      <c r="Z136" s="202" t="str">
        <f t="shared" si="27"/>
        <v/>
      </c>
      <c r="AA136" s="203" t="str">
        <f t="shared" si="28"/>
        <v/>
      </c>
    </row>
    <row r="137" spans="1:27" ht="14.25" x14ac:dyDescent="0.25">
      <c r="A137" s="285"/>
      <c r="B137" s="66">
        <f t="shared" si="49"/>
        <v>44511</v>
      </c>
      <c r="C137" s="67"/>
      <c r="D137" s="68"/>
      <c r="E137" s="69"/>
      <c r="F137" s="70"/>
      <c r="G137" s="71"/>
      <c r="H137" s="84" t="str">
        <f t="shared" si="50"/>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v>0</v>
      </c>
      <c r="S137" s="96" t="str">
        <f>IF(G137=DATEN!$L$87,"x","")</f>
        <v/>
      </c>
      <c r="T137" s="96" t="str">
        <f t="shared" si="51"/>
        <v/>
      </c>
      <c r="U137" s="124" t="str">
        <f t="shared" si="52"/>
        <v/>
      </c>
      <c r="Z137" s="202" t="str">
        <f t="shared" ref="Z137:Z200" si="53">IF(AND(G137&gt;0,G137&lt;&gt;"Tagessumme:"),G137,"")</f>
        <v/>
      </c>
      <c r="AA137" s="203" t="str">
        <f t="shared" ref="AA137:AA200" si="54">IF(G137&lt;&gt;"Tagessumme:",H137,"")</f>
        <v/>
      </c>
    </row>
    <row r="138" spans="1:27" ht="14.25" x14ac:dyDescent="0.25">
      <c r="A138" s="286"/>
      <c r="B138" s="66">
        <f t="shared" si="49"/>
        <v>44511</v>
      </c>
      <c r="C138" s="67"/>
      <c r="D138" s="68"/>
      <c r="E138" s="69"/>
      <c r="F138" s="70"/>
      <c r="G138" s="71"/>
      <c r="H138" s="84" t="str">
        <f t="shared" si="50"/>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v>0</v>
      </c>
      <c r="S138" s="96" t="str">
        <f>IF(G138=DATEN!$L$87,"x","")</f>
        <v/>
      </c>
      <c r="T138" s="96" t="str">
        <f t="shared" si="51"/>
        <v/>
      </c>
      <c r="U138" s="124" t="str">
        <f t="shared" si="52"/>
        <v/>
      </c>
      <c r="Z138" s="202" t="str">
        <f t="shared" si="53"/>
        <v/>
      </c>
      <c r="AA138" s="203" t="str">
        <f t="shared" si="54"/>
        <v/>
      </c>
    </row>
    <row r="139" spans="1:27" ht="14.25" customHeight="1" x14ac:dyDescent="0.25">
      <c r="A139" s="2">
        <f>IF(LEN(B139)&gt;0,IF(WEEKDAY(B139)=4,TRUNC((B139-DATE(YEAR(B139+3-MOD(B139-2,7)),1,MOD(B139-2,7)-9))/7),IF(WEEKDAY(B139)=5,"KW","")),"")</f>
        <v>46</v>
      </c>
      <c r="B139" s="81">
        <f>B128+1</f>
        <v>44511</v>
      </c>
      <c r="C139" s="78">
        <f>IF(WEEKDAY(B139)=1,7,WEEKDAY(B139)-1)</f>
        <v>3</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-0.32916666666666666</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2025-46</v>
      </c>
      <c r="Q139" s="94">
        <f>SUM(Q129:Q138)</f>
        <v>0</v>
      </c>
      <c r="R139" s="94"/>
      <c r="S139" s="94"/>
      <c r="T139" s="94"/>
      <c r="U139" s="125"/>
      <c r="V139" s="105">
        <f ca="1">IF(D139="x",DATEN!$N$88,DATEN!$N$87)</f>
        <v>0.125</v>
      </c>
      <c r="W139" s="91" t="s">
        <v>92</v>
      </c>
      <c r="X139" s="145">
        <f>IF(LEN(B139)&gt;0,IF(WEEKDAY(B139,2)=1,H139,H139+X128),X128)</f>
        <v>0</v>
      </c>
      <c r="Z139" s="202" t="str">
        <f t="shared" si="53"/>
        <v/>
      </c>
      <c r="AA139" s="203" t="str">
        <f t="shared" si="54"/>
        <v/>
      </c>
    </row>
    <row r="140" spans="1:27" ht="14.25" x14ac:dyDescent="0.25">
      <c r="A140" s="285" t="str">
        <f>IF(ISNA(MATCH(B150,DATEN!$D$18:$D$42,0)),"",INDEX(DATEN!$C$18:$D$42,MATCH(B150,DATEN!$D$18:$D$42,0),1))</f>
        <v/>
      </c>
      <c r="B140" s="66">
        <f t="shared" ref="B140:B149" si="55">B129+1</f>
        <v>44512</v>
      </c>
      <c r="C140" s="67"/>
      <c r="D140" s="68"/>
      <c r="E140" s="69"/>
      <c r="F140" s="70"/>
      <c r="G140" s="71"/>
      <c r="H140" s="84" t="str">
        <f t="shared" ref="H140:H149" si="56">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57">IF(ISNA(VLOOKUP(G140,ArbKapp,3,FALSE))=TRUE,"",IF(VLOOKUP(G140,ArbKapp,3,FALSE)="x","x",""))</f>
        <v/>
      </c>
      <c r="U140" s="124" t="str">
        <f t="shared" ref="U140:U149" si="58">IF(ISNA(MATCH(G140,Kapp12Ordi,0)),"","x")</f>
        <v/>
      </c>
      <c r="V140" s="90">
        <f>Q150-N150</f>
        <v>0</v>
      </c>
      <c r="W140" s="90" t="s">
        <v>67</v>
      </c>
      <c r="Z140" s="202" t="str">
        <f t="shared" si="53"/>
        <v/>
      </c>
      <c r="AA140" s="203" t="str">
        <f t="shared" si="54"/>
        <v/>
      </c>
    </row>
    <row r="141" spans="1:27" ht="14.25" x14ac:dyDescent="0.25">
      <c r="A141" s="285"/>
      <c r="B141" s="66">
        <f t="shared" si="55"/>
        <v>44512</v>
      </c>
      <c r="C141" s="67"/>
      <c r="D141" s="68"/>
      <c r="E141" s="69"/>
      <c r="F141" s="70"/>
      <c r="G141" s="71"/>
      <c r="H141" s="84" t="str">
        <f t="shared" si="56"/>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57"/>
        <v/>
      </c>
      <c r="U141" s="124" t="str">
        <f t="shared" si="58"/>
        <v/>
      </c>
      <c r="V141" s="90">
        <f>IF(ISNA(MATCH("x",U140:U149,0)),MaxZeit,MaxBildung)</f>
        <v>0.41666666666666702</v>
      </c>
      <c r="W141" s="90" t="s">
        <v>75</v>
      </c>
      <c r="Z141" s="202" t="str">
        <f t="shared" si="53"/>
        <v/>
      </c>
      <c r="AA141" s="203" t="str">
        <f t="shared" si="54"/>
        <v/>
      </c>
    </row>
    <row r="142" spans="1:27" ht="14.25" x14ac:dyDescent="0.25">
      <c r="A142" s="285"/>
      <c r="B142" s="66">
        <f t="shared" si="55"/>
        <v>44512</v>
      </c>
      <c r="C142" s="67"/>
      <c r="D142" s="68"/>
      <c r="E142" s="69"/>
      <c r="F142" s="70"/>
      <c r="G142" s="71"/>
      <c r="H142" s="84" t="str">
        <f t="shared" si="56"/>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IF(Q142&gt;0,IF(AND(E142=F141,S141&lt;&gt;"x"),Q142+R141-N141,Q142),0)</f>
        <v>0</v>
      </c>
      <c r="S142" s="96" t="str">
        <f>IF(G142=DATEN!$L$87,"x","")</f>
        <v/>
      </c>
      <c r="T142" s="96" t="str">
        <f t="shared" si="57"/>
        <v/>
      </c>
      <c r="U142" s="124" t="str">
        <f t="shared" si="58"/>
        <v/>
      </c>
      <c r="V142" s="92">
        <f>SUMIF(T140:T149,"&lt;&gt;x",H140:H149)-N150</f>
        <v>0</v>
      </c>
      <c r="W142" s="91" t="s">
        <v>81</v>
      </c>
      <c r="Z142" s="202" t="str">
        <f t="shared" si="53"/>
        <v/>
      </c>
      <c r="AA142" s="203" t="str">
        <f t="shared" si="54"/>
        <v/>
      </c>
    </row>
    <row r="143" spans="1:27" ht="14.25" x14ac:dyDescent="0.25">
      <c r="A143" s="285"/>
      <c r="B143" s="66">
        <f t="shared" si="55"/>
        <v>44512</v>
      </c>
      <c r="C143" s="67"/>
      <c r="D143" s="68"/>
      <c r="E143" s="69"/>
      <c r="F143" s="70"/>
      <c r="G143" s="71"/>
      <c r="H143" s="84" t="str">
        <f t="shared" si="56"/>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IF(Q143&gt;0,IF(AND(E143=F142,S142&lt;&gt;"x"),Q143+R142-N142,Q143),0)</f>
        <v>0</v>
      </c>
      <c r="S143" s="96" t="str">
        <f>IF(G143=DATEN!$L$87,"x","")</f>
        <v/>
      </c>
      <c r="T143" s="96" t="str">
        <f t="shared" si="57"/>
        <v/>
      </c>
      <c r="U143" s="124" t="str">
        <f t="shared" si="58"/>
        <v/>
      </c>
      <c r="V143" s="90">
        <f>IF(V142&gt;V141,V141,V142)</f>
        <v>0</v>
      </c>
      <c r="W143" s="90" t="s">
        <v>79</v>
      </c>
      <c r="Z143" s="202" t="str">
        <f t="shared" si="53"/>
        <v/>
      </c>
      <c r="AA143" s="203" t="str">
        <f t="shared" si="54"/>
        <v/>
      </c>
    </row>
    <row r="144" spans="1:27" ht="14.25" x14ac:dyDescent="0.25">
      <c r="A144" s="285"/>
      <c r="B144" s="66">
        <f t="shared" si="55"/>
        <v>44512</v>
      </c>
      <c r="C144" s="67"/>
      <c r="D144" s="68"/>
      <c r="E144" s="69"/>
      <c r="F144" s="70"/>
      <c r="G144" s="71"/>
      <c r="H144" s="84" t="str">
        <f t="shared" si="56"/>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IF(Q144&gt;0,IF(AND(E144=F143,S143&lt;&gt;"x"),Q144+R143-N143,Q144),0)</f>
        <v>0</v>
      </c>
      <c r="S144" s="96" t="str">
        <f>IF(G144=DATEN!$L$87,"x","")</f>
        <v/>
      </c>
      <c r="T144" s="96" t="str">
        <f t="shared" si="57"/>
        <v/>
      </c>
      <c r="U144" s="124" t="str">
        <f t="shared" si="58"/>
        <v/>
      </c>
      <c r="V144" s="90">
        <f>V143+SUMIF(T140:T149,"x",H140:H149)</f>
        <v>0</v>
      </c>
      <c r="W144" s="91" t="s">
        <v>80</v>
      </c>
      <c r="Z144" s="202" t="str">
        <f t="shared" si="53"/>
        <v/>
      </c>
      <c r="AA144" s="203" t="str">
        <f t="shared" si="54"/>
        <v/>
      </c>
    </row>
    <row r="145" spans="1:27" ht="14.25" x14ac:dyDescent="0.25">
      <c r="A145" s="285"/>
      <c r="B145" s="66">
        <f t="shared" si="55"/>
        <v>44512</v>
      </c>
      <c r="C145" s="67"/>
      <c r="D145" s="68"/>
      <c r="E145" s="69"/>
      <c r="F145" s="70"/>
      <c r="G145" s="71"/>
      <c r="H145" s="84" t="str">
        <f t="shared" si="56"/>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v>0</v>
      </c>
      <c r="S145" s="96" t="str">
        <f>IF(G145=DATEN!$L$87,"x","")</f>
        <v/>
      </c>
      <c r="T145" s="96" t="str">
        <f t="shared" si="57"/>
        <v/>
      </c>
      <c r="U145" s="124" t="str">
        <f t="shared" si="58"/>
        <v/>
      </c>
      <c r="V145" s="90"/>
      <c r="W145" s="91"/>
      <c r="Z145" s="202" t="str">
        <f t="shared" si="53"/>
        <v/>
      </c>
      <c r="AA145" s="203" t="str">
        <f t="shared" si="54"/>
        <v/>
      </c>
    </row>
    <row r="146" spans="1:27" ht="14.25" x14ac:dyDescent="0.25">
      <c r="A146" s="285"/>
      <c r="B146" s="66">
        <f t="shared" si="55"/>
        <v>44512</v>
      </c>
      <c r="C146" s="67"/>
      <c r="D146" s="68"/>
      <c r="E146" s="69"/>
      <c r="F146" s="70"/>
      <c r="G146" s="71"/>
      <c r="H146" s="84" t="str">
        <f t="shared" si="56"/>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v>0</v>
      </c>
      <c r="S146" s="96" t="str">
        <f>IF(G146=DATEN!$L$87,"x","")</f>
        <v/>
      </c>
      <c r="T146" s="96" t="str">
        <f t="shared" si="57"/>
        <v/>
      </c>
      <c r="U146" s="124" t="str">
        <f t="shared" si="58"/>
        <v/>
      </c>
      <c r="V146" s="90"/>
      <c r="W146" s="91"/>
      <c r="Z146" s="202" t="str">
        <f t="shared" si="53"/>
        <v/>
      </c>
      <c r="AA146" s="203" t="str">
        <f t="shared" si="54"/>
        <v/>
      </c>
    </row>
    <row r="147" spans="1:27" ht="14.25" x14ac:dyDescent="0.25">
      <c r="A147" s="285"/>
      <c r="B147" s="66">
        <f t="shared" si="55"/>
        <v>44512</v>
      </c>
      <c r="C147" s="67"/>
      <c r="D147" s="68"/>
      <c r="E147" s="69"/>
      <c r="F147" s="70"/>
      <c r="G147" s="71"/>
      <c r="H147" s="84" t="str">
        <f t="shared" si="56"/>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v>0</v>
      </c>
      <c r="S147" s="96" t="str">
        <f>IF(G147=DATEN!$L$87,"x","")</f>
        <v/>
      </c>
      <c r="T147" s="96" t="str">
        <f t="shared" si="57"/>
        <v/>
      </c>
      <c r="U147" s="124" t="str">
        <f t="shared" si="58"/>
        <v/>
      </c>
      <c r="Z147" s="202" t="str">
        <f t="shared" si="53"/>
        <v/>
      </c>
      <c r="AA147" s="203" t="str">
        <f t="shared" si="54"/>
        <v/>
      </c>
    </row>
    <row r="148" spans="1:27" ht="14.25" x14ac:dyDescent="0.25">
      <c r="A148" s="285"/>
      <c r="B148" s="66">
        <f t="shared" si="55"/>
        <v>44512</v>
      </c>
      <c r="C148" s="67"/>
      <c r="D148" s="68"/>
      <c r="E148" s="69"/>
      <c r="F148" s="70"/>
      <c r="G148" s="71"/>
      <c r="H148" s="84" t="str">
        <f t="shared" si="56"/>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v>0</v>
      </c>
      <c r="S148" s="96" t="str">
        <f>IF(G148=DATEN!$L$87,"x","")</f>
        <v/>
      </c>
      <c r="T148" s="96" t="str">
        <f t="shared" si="57"/>
        <v/>
      </c>
      <c r="U148" s="124" t="str">
        <f t="shared" si="58"/>
        <v/>
      </c>
      <c r="Z148" s="202" t="str">
        <f t="shared" si="53"/>
        <v/>
      </c>
      <c r="AA148" s="203" t="str">
        <f t="shared" si="54"/>
        <v/>
      </c>
    </row>
    <row r="149" spans="1:27" ht="14.25" x14ac:dyDescent="0.25">
      <c r="A149" s="286"/>
      <c r="B149" s="66">
        <f t="shared" si="55"/>
        <v>44512</v>
      </c>
      <c r="C149" s="67"/>
      <c r="D149" s="68"/>
      <c r="E149" s="69"/>
      <c r="F149" s="70"/>
      <c r="G149" s="71"/>
      <c r="H149" s="84" t="str">
        <f t="shared" si="56"/>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v>0</v>
      </c>
      <c r="S149" s="96" t="str">
        <f>IF(G149=DATEN!$L$87,"x","")</f>
        <v/>
      </c>
      <c r="T149" s="96" t="str">
        <f t="shared" si="57"/>
        <v/>
      </c>
      <c r="U149" s="124" t="str">
        <f t="shared" si="58"/>
        <v/>
      </c>
      <c r="Z149" s="202" t="str">
        <f t="shared" si="53"/>
        <v/>
      </c>
      <c r="AA149" s="203" t="str">
        <f t="shared" si="54"/>
        <v/>
      </c>
    </row>
    <row r="150" spans="1:27" ht="14.25" customHeight="1" x14ac:dyDescent="0.25">
      <c r="A150" s="2" t="str">
        <f>IF(LEN(B150)&gt;0,IF(WEEKDAY(B150)=4,TRUNC((B150-DATE(YEAR(B150+3-MOD(B150-2,7)),1,MOD(B150-2,7)-9))/7),IF(WEEKDAY(B150)=5,"KW","")),"")</f>
        <v>KW</v>
      </c>
      <c r="B150" s="81">
        <f>B139+1</f>
        <v>44512</v>
      </c>
      <c r="C150" s="78">
        <f>IF(WEEKDAY(B150)=1,7,WEEKDAY(B150)-1)</f>
        <v>4</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-0.32916666666666666</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2025-46</v>
      </c>
      <c r="Q150" s="94">
        <f>SUM(Q140:Q149)</f>
        <v>0</v>
      </c>
      <c r="R150" s="94"/>
      <c r="S150" s="94"/>
      <c r="T150" s="94"/>
      <c r="U150" s="125"/>
      <c r="V150" s="105">
        <f ca="1">IF(D150="x",DATEN!$N$88,DATEN!$N$87)</f>
        <v>0.125</v>
      </c>
      <c r="W150" s="91" t="s">
        <v>92</v>
      </c>
      <c r="X150" s="145">
        <f>IF(LEN(B150)&gt;0,IF(WEEKDAY(B150,2)=1,H150,H150+X139),X139)</f>
        <v>0</v>
      </c>
      <c r="Z150" s="202" t="str">
        <f t="shared" si="53"/>
        <v/>
      </c>
      <c r="AA150" s="203" t="str">
        <f t="shared" si="54"/>
        <v/>
      </c>
    </row>
    <row r="151" spans="1:27" ht="14.25" x14ac:dyDescent="0.25">
      <c r="A151" s="285" t="str">
        <f>IF(ISNA(MATCH(B161,DATEN!$D$18:$D$42,0)),"",INDEX(DATEN!$C$18:$D$42,MATCH(B161,DATEN!$D$18:$D$42,0),1))</f>
        <v/>
      </c>
      <c r="B151" s="66">
        <f t="shared" ref="B151:B160" si="59">B140+1</f>
        <v>44513</v>
      </c>
      <c r="C151" s="67"/>
      <c r="D151" s="68"/>
      <c r="E151" s="69"/>
      <c r="F151" s="70"/>
      <c r="G151" s="71"/>
      <c r="H151" s="84" t="str">
        <f t="shared" ref="H151:H160" si="60">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61">IF(ISNA(VLOOKUP(G151,ArbKapp,3,FALSE))=TRUE,"",IF(VLOOKUP(G151,ArbKapp,3,FALSE)="x","x",""))</f>
        <v/>
      </c>
      <c r="U151" s="124" t="str">
        <f t="shared" ref="U151:U160" si="62">IF(ISNA(MATCH(G151,Kapp12Ordi,0)),"","x")</f>
        <v/>
      </c>
      <c r="V151" s="90">
        <f>Q161-N161</f>
        <v>0</v>
      </c>
      <c r="W151" s="90" t="s">
        <v>67</v>
      </c>
      <c r="Z151" s="202" t="str">
        <f t="shared" si="53"/>
        <v/>
      </c>
      <c r="AA151" s="203" t="str">
        <f t="shared" si="54"/>
        <v/>
      </c>
    </row>
    <row r="152" spans="1:27" ht="14.25" x14ac:dyDescent="0.25">
      <c r="A152" s="285"/>
      <c r="B152" s="66">
        <f t="shared" si="59"/>
        <v>44513</v>
      </c>
      <c r="C152" s="67"/>
      <c r="D152" s="68"/>
      <c r="E152" s="69"/>
      <c r="F152" s="70"/>
      <c r="G152" s="71"/>
      <c r="H152" s="84" t="str">
        <f t="shared" si="60"/>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61"/>
        <v/>
      </c>
      <c r="U152" s="124" t="str">
        <f t="shared" si="62"/>
        <v/>
      </c>
      <c r="V152" s="90">
        <f>IF(ISNA(MATCH("x",U151:U160,0)),MaxZeit,MaxBildung)</f>
        <v>0.41666666666666702</v>
      </c>
      <c r="W152" s="90" t="s">
        <v>75</v>
      </c>
      <c r="Z152" s="202" t="str">
        <f t="shared" si="53"/>
        <v/>
      </c>
      <c r="AA152" s="203" t="str">
        <f t="shared" si="54"/>
        <v/>
      </c>
    </row>
    <row r="153" spans="1:27" ht="14.25" x14ac:dyDescent="0.25">
      <c r="A153" s="285"/>
      <c r="B153" s="66">
        <f t="shared" si="59"/>
        <v>44513</v>
      </c>
      <c r="C153" s="67"/>
      <c r="D153" s="68"/>
      <c r="E153" s="69"/>
      <c r="F153" s="70"/>
      <c r="G153" s="71"/>
      <c r="H153" s="84" t="str">
        <f t="shared" si="60"/>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IF(Q153&gt;0,IF(AND(E153=F152,S152&lt;&gt;"x"),Q153+R152-N152,Q153),0)</f>
        <v>0</v>
      </c>
      <c r="S153" s="96" t="str">
        <f>IF(G153=DATEN!$L$87,"x","")</f>
        <v/>
      </c>
      <c r="T153" s="96" t="str">
        <f t="shared" si="61"/>
        <v/>
      </c>
      <c r="U153" s="124" t="str">
        <f t="shared" si="62"/>
        <v/>
      </c>
      <c r="V153" s="92">
        <f>SUMIF(T151:T160,"&lt;&gt;x",H151:H160)-N161</f>
        <v>0</v>
      </c>
      <c r="W153" s="91" t="s">
        <v>81</v>
      </c>
      <c r="Z153" s="202" t="str">
        <f t="shared" si="53"/>
        <v/>
      </c>
      <c r="AA153" s="203" t="str">
        <f t="shared" si="54"/>
        <v/>
      </c>
    </row>
    <row r="154" spans="1:27" ht="14.25" x14ac:dyDescent="0.25">
      <c r="A154" s="285"/>
      <c r="B154" s="66">
        <f t="shared" si="59"/>
        <v>44513</v>
      </c>
      <c r="C154" s="67"/>
      <c r="D154" s="68"/>
      <c r="E154" s="69"/>
      <c r="F154" s="70"/>
      <c r="G154" s="71"/>
      <c r="H154" s="84" t="str">
        <f t="shared" si="60"/>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IF(Q154&gt;0,IF(AND(E154=F153,S153&lt;&gt;"x"),Q154+R153-N153,Q154),0)</f>
        <v>0</v>
      </c>
      <c r="S154" s="96" t="str">
        <f>IF(G154=DATEN!$L$87,"x","")</f>
        <v/>
      </c>
      <c r="T154" s="96" t="str">
        <f t="shared" si="61"/>
        <v/>
      </c>
      <c r="U154" s="124" t="str">
        <f t="shared" si="62"/>
        <v/>
      </c>
      <c r="V154" s="90">
        <f>IF(V153&gt;V152,V152,V153)</f>
        <v>0</v>
      </c>
      <c r="W154" s="90" t="s">
        <v>79</v>
      </c>
      <c r="Z154" s="202" t="str">
        <f t="shared" si="53"/>
        <v/>
      </c>
      <c r="AA154" s="203" t="str">
        <f t="shared" si="54"/>
        <v/>
      </c>
    </row>
    <row r="155" spans="1:27" ht="14.25" x14ac:dyDescent="0.25">
      <c r="A155" s="285"/>
      <c r="B155" s="66">
        <f t="shared" si="59"/>
        <v>44513</v>
      </c>
      <c r="C155" s="67"/>
      <c r="D155" s="68"/>
      <c r="E155" s="69"/>
      <c r="F155" s="70"/>
      <c r="G155" s="71"/>
      <c r="H155" s="84" t="str">
        <f t="shared" si="60"/>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IF(Q155&gt;0,IF(AND(E155=F154,S154&lt;&gt;"x"),Q155+R154-N154,Q155),0)</f>
        <v>0</v>
      </c>
      <c r="S155" s="96" t="str">
        <f>IF(G155=DATEN!$L$87,"x","")</f>
        <v/>
      </c>
      <c r="T155" s="96" t="str">
        <f t="shared" si="61"/>
        <v/>
      </c>
      <c r="U155" s="124" t="str">
        <f t="shared" si="62"/>
        <v/>
      </c>
      <c r="V155" s="90">
        <f>V154+SUMIF(T151:T160,"x",H151:H160)</f>
        <v>0</v>
      </c>
      <c r="W155" s="91" t="s">
        <v>80</v>
      </c>
      <c r="Z155" s="202" t="str">
        <f t="shared" si="53"/>
        <v/>
      </c>
      <c r="AA155" s="203" t="str">
        <f t="shared" si="54"/>
        <v/>
      </c>
    </row>
    <row r="156" spans="1:27" ht="14.25" x14ac:dyDescent="0.25">
      <c r="A156" s="285"/>
      <c r="B156" s="66">
        <f t="shared" si="59"/>
        <v>44513</v>
      </c>
      <c r="C156" s="67"/>
      <c r="D156" s="68"/>
      <c r="E156" s="69"/>
      <c r="F156" s="70"/>
      <c r="G156" s="71"/>
      <c r="H156" s="84" t="str">
        <f t="shared" si="60"/>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v>0</v>
      </c>
      <c r="S156" s="96" t="str">
        <f>IF(G156=DATEN!$L$87,"x","")</f>
        <v/>
      </c>
      <c r="T156" s="96" t="str">
        <f t="shared" si="61"/>
        <v/>
      </c>
      <c r="U156" s="124" t="str">
        <f t="shared" si="62"/>
        <v/>
      </c>
      <c r="V156" s="90"/>
      <c r="W156" s="91"/>
      <c r="Z156" s="202" t="str">
        <f t="shared" si="53"/>
        <v/>
      </c>
      <c r="AA156" s="203" t="str">
        <f t="shared" si="54"/>
        <v/>
      </c>
    </row>
    <row r="157" spans="1:27" ht="14.25" x14ac:dyDescent="0.25">
      <c r="A157" s="285"/>
      <c r="B157" s="66">
        <f t="shared" si="59"/>
        <v>44513</v>
      </c>
      <c r="C157" s="67"/>
      <c r="D157" s="68"/>
      <c r="E157" s="69"/>
      <c r="F157" s="70"/>
      <c r="G157" s="71"/>
      <c r="H157" s="84" t="str">
        <f t="shared" si="60"/>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v>0</v>
      </c>
      <c r="S157" s="96" t="str">
        <f>IF(G157=DATEN!$L$87,"x","")</f>
        <v/>
      </c>
      <c r="T157" s="96" t="str">
        <f t="shared" si="61"/>
        <v/>
      </c>
      <c r="U157" s="124" t="str">
        <f t="shared" si="62"/>
        <v/>
      </c>
      <c r="V157" s="90"/>
      <c r="W157" s="91"/>
      <c r="Z157" s="202" t="str">
        <f t="shared" si="53"/>
        <v/>
      </c>
      <c r="AA157" s="203" t="str">
        <f t="shared" si="54"/>
        <v/>
      </c>
    </row>
    <row r="158" spans="1:27" ht="14.25" x14ac:dyDescent="0.25">
      <c r="A158" s="285"/>
      <c r="B158" s="66">
        <f t="shared" si="59"/>
        <v>44513</v>
      </c>
      <c r="C158" s="67"/>
      <c r="D158" s="68"/>
      <c r="E158" s="69"/>
      <c r="F158" s="70"/>
      <c r="G158" s="71"/>
      <c r="H158" s="84" t="str">
        <f t="shared" si="60"/>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v>0</v>
      </c>
      <c r="S158" s="96" t="str">
        <f>IF(G158=DATEN!$L$87,"x","")</f>
        <v/>
      </c>
      <c r="T158" s="96" t="str">
        <f t="shared" si="61"/>
        <v/>
      </c>
      <c r="U158" s="124" t="str">
        <f t="shared" si="62"/>
        <v/>
      </c>
      <c r="Z158" s="202" t="str">
        <f t="shared" si="53"/>
        <v/>
      </c>
      <c r="AA158" s="203" t="str">
        <f t="shared" si="54"/>
        <v/>
      </c>
    </row>
    <row r="159" spans="1:27" ht="14.25" x14ac:dyDescent="0.25">
      <c r="A159" s="285"/>
      <c r="B159" s="66">
        <f t="shared" si="59"/>
        <v>44513</v>
      </c>
      <c r="C159" s="67"/>
      <c r="D159" s="68"/>
      <c r="E159" s="69"/>
      <c r="F159" s="70"/>
      <c r="G159" s="71"/>
      <c r="H159" s="84" t="str">
        <f t="shared" si="60"/>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v>0</v>
      </c>
      <c r="S159" s="96" t="str">
        <f>IF(G159=DATEN!$L$87,"x","")</f>
        <v/>
      </c>
      <c r="T159" s="96" t="str">
        <f t="shared" si="61"/>
        <v/>
      </c>
      <c r="U159" s="124" t="str">
        <f t="shared" si="62"/>
        <v/>
      </c>
      <c r="Z159" s="202" t="str">
        <f t="shared" si="53"/>
        <v/>
      </c>
      <c r="AA159" s="203" t="str">
        <f t="shared" si="54"/>
        <v/>
      </c>
    </row>
    <row r="160" spans="1:27" ht="14.25" x14ac:dyDescent="0.25">
      <c r="A160" s="286"/>
      <c r="B160" s="66">
        <f t="shared" si="59"/>
        <v>44513</v>
      </c>
      <c r="C160" s="67"/>
      <c r="D160" s="68"/>
      <c r="E160" s="69"/>
      <c r="F160" s="70"/>
      <c r="G160" s="71"/>
      <c r="H160" s="84" t="str">
        <f t="shared" si="60"/>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v>0</v>
      </c>
      <c r="S160" s="96" t="str">
        <f>IF(G160=DATEN!$L$87,"x","")</f>
        <v/>
      </c>
      <c r="T160" s="96" t="str">
        <f t="shared" si="61"/>
        <v/>
      </c>
      <c r="U160" s="124" t="str">
        <f t="shared" si="62"/>
        <v/>
      </c>
      <c r="Z160" s="202" t="str">
        <f t="shared" si="53"/>
        <v/>
      </c>
      <c r="AA160" s="203" t="str">
        <f t="shared" si="54"/>
        <v/>
      </c>
    </row>
    <row r="161" spans="1:27" ht="14.25" customHeight="1" x14ac:dyDescent="0.25">
      <c r="A161" s="2" t="str">
        <f>IF(LEN(B161)&gt;0,IF(WEEKDAY(B161)=4,TRUNC((B161-DATE(YEAR(B161+3-MOD(B161-2,7)),1,MOD(B161-2,7)-9))/7),IF(WEEKDAY(B161)=5,"KW","")),"")</f>
        <v/>
      </c>
      <c r="B161" s="81">
        <f>B150+1</f>
        <v>44513</v>
      </c>
      <c r="C161" s="78">
        <f>IF(WEEKDAY(B161)=1,7,WEEKDAY(B161)-1)</f>
        <v>5</v>
      </c>
      <c r="D161" s="79" t="str" cm="1">
        <f t="array" aca="1" ref="D161" ca="1">IF(LEN(B161)&gt;0,IF(OR(INDIRECT("DATEN!D"&amp;9+C161)=0,NOT(ISNA(MATCH(B161,DATEN!$D$18:$D$33,0)))),"X",IF(OR(B161=DATEN!$D$26-1,B161=DATEN!$D$27-2,B161=DATEN!$D$30-2),"V","")),"")</f>
        <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-0.32916666666666666</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2025-46</v>
      </c>
      <c r="Q161" s="94">
        <f>SUM(Q151:Q160)</f>
        <v>0</v>
      </c>
      <c r="R161" s="94"/>
      <c r="S161" s="94"/>
      <c r="T161" s="94"/>
      <c r="U161" s="125"/>
      <c r="V161" s="105">
        <f ca="1">IF(D161="x",DATEN!$N$88,DATEN!$N$87)</f>
        <v>0.125</v>
      </c>
      <c r="W161" s="91" t="s">
        <v>92</v>
      </c>
      <c r="X161" s="145">
        <f>IF(LEN(B161)&gt;0,IF(WEEKDAY(B161,2)=1,H161,H161+X150),X150)</f>
        <v>0</v>
      </c>
      <c r="Z161" s="202" t="str">
        <f t="shared" si="53"/>
        <v/>
      </c>
      <c r="AA161" s="203" t="str">
        <f t="shared" si="54"/>
        <v/>
      </c>
    </row>
    <row r="162" spans="1:27" ht="14.25" x14ac:dyDescent="0.25">
      <c r="A162" s="285" t="str">
        <f>IF(ISNA(MATCH(B172,DATEN!$D$18:$D$42,0)),"",INDEX(DATEN!$C$18:$D$42,MATCH(B172,DATEN!$D$18:$D$42,0),1))</f>
        <v/>
      </c>
      <c r="B162" s="66">
        <f t="shared" ref="B162:B171" si="63">B151+1</f>
        <v>44514</v>
      </c>
      <c r="C162" s="67"/>
      <c r="D162" s="68"/>
      <c r="E162" s="69"/>
      <c r="F162" s="70"/>
      <c r="G162" s="71"/>
      <c r="H162" s="84" t="str">
        <f t="shared" ref="H162:H171" si="64">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65">IF(ISNA(VLOOKUP(G162,ArbKapp,3,FALSE))=TRUE,"",IF(VLOOKUP(G162,ArbKapp,3,FALSE)="x","x",""))</f>
        <v/>
      </c>
      <c r="U162" s="124" t="str">
        <f t="shared" ref="U162:U171" si="66">IF(ISNA(MATCH(G162,Kapp12Ordi,0)),"","x")</f>
        <v/>
      </c>
      <c r="V162" s="90">
        <f>Q172-N172</f>
        <v>0</v>
      </c>
      <c r="W162" s="90" t="s">
        <v>67</v>
      </c>
      <c r="Z162" s="202" t="str">
        <f t="shared" si="53"/>
        <v/>
      </c>
      <c r="AA162" s="203" t="str">
        <f t="shared" si="54"/>
        <v/>
      </c>
    </row>
    <row r="163" spans="1:27" ht="14.25" x14ac:dyDescent="0.25">
      <c r="A163" s="285"/>
      <c r="B163" s="66">
        <f t="shared" si="63"/>
        <v>44514</v>
      </c>
      <c r="C163" s="67"/>
      <c r="D163" s="68"/>
      <c r="E163" s="69"/>
      <c r="F163" s="70"/>
      <c r="G163" s="71"/>
      <c r="H163" s="84" t="str">
        <f t="shared" si="64"/>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65"/>
        <v/>
      </c>
      <c r="U163" s="124" t="str">
        <f t="shared" si="66"/>
        <v/>
      </c>
      <c r="V163" s="90">
        <f>IF(ISNA(MATCH("x",U162:U171,0)),MaxZeit,MaxBildung)</f>
        <v>0.41666666666666702</v>
      </c>
      <c r="W163" s="90" t="s">
        <v>75</v>
      </c>
      <c r="Z163" s="202" t="str">
        <f t="shared" si="53"/>
        <v/>
      </c>
      <c r="AA163" s="203" t="str">
        <f t="shared" si="54"/>
        <v/>
      </c>
    </row>
    <row r="164" spans="1:27" ht="14.25" x14ac:dyDescent="0.25">
      <c r="A164" s="285"/>
      <c r="B164" s="66">
        <f t="shared" si="63"/>
        <v>44514</v>
      </c>
      <c r="C164" s="67"/>
      <c r="D164" s="68"/>
      <c r="E164" s="69"/>
      <c r="F164" s="70"/>
      <c r="G164" s="71"/>
      <c r="H164" s="84" t="str">
        <f t="shared" si="64"/>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IF(Q164&gt;0,IF(AND(E164=F163,S163&lt;&gt;"x"),Q164+R163-N163,Q164),0)</f>
        <v>0</v>
      </c>
      <c r="S164" s="96" t="str">
        <f>IF(G164=DATEN!$L$87,"x","")</f>
        <v/>
      </c>
      <c r="T164" s="96" t="str">
        <f t="shared" si="65"/>
        <v/>
      </c>
      <c r="U164" s="124" t="str">
        <f t="shared" si="66"/>
        <v/>
      </c>
      <c r="V164" s="92">
        <f>SUMIF(T162:T171,"&lt;&gt;x",H162:H171)-N172</f>
        <v>0</v>
      </c>
      <c r="W164" s="91" t="s">
        <v>81</v>
      </c>
      <c r="Z164" s="202" t="str">
        <f t="shared" si="53"/>
        <v/>
      </c>
      <c r="AA164" s="203" t="str">
        <f t="shared" si="54"/>
        <v/>
      </c>
    </row>
    <row r="165" spans="1:27" ht="14.25" x14ac:dyDescent="0.25">
      <c r="A165" s="285"/>
      <c r="B165" s="66">
        <f t="shared" si="63"/>
        <v>44514</v>
      </c>
      <c r="C165" s="67"/>
      <c r="D165" s="68"/>
      <c r="E165" s="69"/>
      <c r="F165" s="70"/>
      <c r="G165" s="71"/>
      <c r="H165" s="84" t="str">
        <f t="shared" si="64"/>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IF(Q165&gt;0,IF(AND(E165=F164,S164&lt;&gt;"x"),Q165+R164-N164,Q165),0)</f>
        <v>0</v>
      </c>
      <c r="S165" s="96" t="str">
        <f>IF(G165=DATEN!$L$87,"x","")</f>
        <v/>
      </c>
      <c r="T165" s="96" t="str">
        <f t="shared" si="65"/>
        <v/>
      </c>
      <c r="U165" s="124" t="str">
        <f t="shared" si="66"/>
        <v/>
      </c>
      <c r="V165" s="90">
        <f>IF(V164&gt;V163,V163,V164)</f>
        <v>0</v>
      </c>
      <c r="W165" s="90" t="s">
        <v>79</v>
      </c>
      <c r="Z165" s="202" t="str">
        <f t="shared" si="53"/>
        <v/>
      </c>
      <c r="AA165" s="203" t="str">
        <f t="shared" si="54"/>
        <v/>
      </c>
    </row>
    <row r="166" spans="1:27" ht="14.25" x14ac:dyDescent="0.25">
      <c r="A166" s="285"/>
      <c r="B166" s="66">
        <f t="shared" si="63"/>
        <v>44514</v>
      </c>
      <c r="C166" s="67"/>
      <c r="D166" s="68"/>
      <c r="E166" s="69"/>
      <c r="F166" s="70"/>
      <c r="G166" s="71"/>
      <c r="H166" s="84" t="str">
        <f t="shared" si="64"/>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IF(Q166&gt;0,IF(AND(E166=F165,S165&lt;&gt;"x"),Q166+R165-N165,Q166),0)</f>
        <v>0</v>
      </c>
      <c r="S166" s="96" t="str">
        <f>IF(G166=DATEN!$L$87,"x","")</f>
        <v/>
      </c>
      <c r="T166" s="96" t="str">
        <f t="shared" si="65"/>
        <v/>
      </c>
      <c r="U166" s="124" t="str">
        <f t="shared" si="66"/>
        <v/>
      </c>
      <c r="V166" s="90">
        <f>V165+SUMIF(T162:T171,"x",H162:H171)</f>
        <v>0</v>
      </c>
      <c r="W166" s="91" t="s">
        <v>80</v>
      </c>
      <c r="Z166" s="202" t="str">
        <f t="shared" si="53"/>
        <v/>
      </c>
      <c r="AA166" s="203" t="str">
        <f t="shared" si="54"/>
        <v/>
      </c>
    </row>
    <row r="167" spans="1:27" ht="14.25" x14ac:dyDescent="0.25">
      <c r="A167" s="285"/>
      <c r="B167" s="66">
        <f t="shared" si="63"/>
        <v>44514</v>
      </c>
      <c r="C167" s="67"/>
      <c r="D167" s="68"/>
      <c r="E167" s="69"/>
      <c r="F167" s="70"/>
      <c r="G167" s="71"/>
      <c r="H167" s="84" t="str">
        <f t="shared" si="64"/>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v>0</v>
      </c>
      <c r="S167" s="96" t="str">
        <f>IF(G167=DATEN!$L$87,"x","")</f>
        <v/>
      </c>
      <c r="T167" s="96" t="str">
        <f t="shared" si="65"/>
        <v/>
      </c>
      <c r="U167" s="124" t="str">
        <f t="shared" si="66"/>
        <v/>
      </c>
      <c r="V167" s="90"/>
      <c r="W167" s="91"/>
      <c r="Z167" s="202" t="str">
        <f t="shared" si="53"/>
        <v/>
      </c>
      <c r="AA167" s="203" t="str">
        <f t="shared" si="54"/>
        <v/>
      </c>
    </row>
    <row r="168" spans="1:27" ht="14.25" x14ac:dyDescent="0.25">
      <c r="A168" s="285"/>
      <c r="B168" s="66">
        <f t="shared" si="63"/>
        <v>44514</v>
      </c>
      <c r="C168" s="67"/>
      <c r="D168" s="68"/>
      <c r="E168" s="69"/>
      <c r="F168" s="70"/>
      <c r="G168" s="71"/>
      <c r="H168" s="84" t="str">
        <f t="shared" si="64"/>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v>0</v>
      </c>
      <c r="S168" s="96" t="str">
        <f>IF(G168=DATEN!$L$87,"x","")</f>
        <v/>
      </c>
      <c r="T168" s="96" t="str">
        <f t="shared" si="65"/>
        <v/>
      </c>
      <c r="U168" s="124" t="str">
        <f t="shared" si="66"/>
        <v/>
      </c>
      <c r="V168" s="90"/>
      <c r="W168" s="91"/>
      <c r="Z168" s="202" t="str">
        <f t="shared" si="53"/>
        <v/>
      </c>
      <c r="AA168" s="203" t="str">
        <f t="shared" si="54"/>
        <v/>
      </c>
    </row>
    <row r="169" spans="1:27" ht="14.25" x14ac:dyDescent="0.25">
      <c r="A169" s="285"/>
      <c r="B169" s="66">
        <f t="shared" si="63"/>
        <v>44514</v>
      </c>
      <c r="C169" s="67"/>
      <c r="D169" s="68"/>
      <c r="E169" s="69"/>
      <c r="F169" s="70"/>
      <c r="G169" s="71"/>
      <c r="H169" s="84" t="str">
        <f t="shared" si="64"/>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v>0</v>
      </c>
      <c r="S169" s="96" t="str">
        <f>IF(G169=DATEN!$L$87,"x","")</f>
        <v/>
      </c>
      <c r="T169" s="96" t="str">
        <f t="shared" si="65"/>
        <v/>
      </c>
      <c r="U169" s="124" t="str">
        <f t="shared" si="66"/>
        <v/>
      </c>
      <c r="Z169" s="202" t="str">
        <f t="shared" si="53"/>
        <v/>
      </c>
      <c r="AA169" s="203" t="str">
        <f t="shared" si="54"/>
        <v/>
      </c>
    </row>
    <row r="170" spans="1:27" ht="14.25" x14ac:dyDescent="0.25">
      <c r="A170" s="285"/>
      <c r="B170" s="66">
        <f t="shared" si="63"/>
        <v>44514</v>
      </c>
      <c r="C170" s="67"/>
      <c r="D170" s="68"/>
      <c r="E170" s="69"/>
      <c r="F170" s="70"/>
      <c r="G170" s="71"/>
      <c r="H170" s="84" t="str">
        <f t="shared" si="64"/>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v>0</v>
      </c>
      <c r="S170" s="96" t="str">
        <f>IF(G170=DATEN!$L$87,"x","")</f>
        <v/>
      </c>
      <c r="T170" s="96" t="str">
        <f t="shared" si="65"/>
        <v/>
      </c>
      <c r="U170" s="124" t="str">
        <f t="shared" si="66"/>
        <v/>
      </c>
      <c r="Z170" s="202" t="str">
        <f t="shared" si="53"/>
        <v/>
      </c>
      <c r="AA170" s="203" t="str">
        <f t="shared" si="54"/>
        <v/>
      </c>
    </row>
    <row r="171" spans="1:27" ht="14.25" x14ac:dyDescent="0.25">
      <c r="A171" s="286"/>
      <c r="B171" s="66">
        <f t="shared" si="63"/>
        <v>44514</v>
      </c>
      <c r="C171" s="67"/>
      <c r="D171" s="68"/>
      <c r="E171" s="69"/>
      <c r="F171" s="70"/>
      <c r="G171" s="71"/>
      <c r="H171" s="84" t="str">
        <f t="shared" si="64"/>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v>0</v>
      </c>
      <c r="S171" s="96" t="str">
        <f>IF(G171=DATEN!$L$87,"x","")</f>
        <v/>
      </c>
      <c r="T171" s="96" t="str">
        <f t="shared" si="65"/>
        <v/>
      </c>
      <c r="U171" s="124" t="str">
        <f t="shared" si="66"/>
        <v/>
      </c>
      <c r="Z171" s="202" t="str">
        <f t="shared" si="53"/>
        <v/>
      </c>
      <c r="AA171" s="203" t="str">
        <f t="shared" si="54"/>
        <v/>
      </c>
    </row>
    <row r="172" spans="1:27" ht="14.25" customHeight="1" x14ac:dyDescent="0.25">
      <c r="A172" s="2" t="str">
        <f>IF(LEN(B172)&gt;0,IF(WEEKDAY(B172)=4,TRUNC((B172-DATE(YEAR(B172+3-MOD(B172-2,7)),1,MOD(B172-2,7)-9))/7),IF(WEEKDAY(B172)=5,"KW","")),"")</f>
        <v/>
      </c>
      <c r="B172" s="81">
        <f>B161+1</f>
        <v>44514</v>
      </c>
      <c r="C172" s="78">
        <f>IF(WEEKDAY(B172)=1,7,WEEKDAY(B172)-1)</f>
        <v>6</v>
      </c>
      <c r="D172" s="79" t="str" cm="1">
        <f t="array" aca="1" ref="D172" ca="1">IF(LEN(B172)&gt;0,IF(OR(INDIRECT("DATEN!D"&amp;9+C172)=0,NOT(ISNA(MATCH(B172,DATEN!$D$18:$D$33,0)))),"X",IF(OR(B172=DATEN!$D$26-1,B172=DATEN!$D$27-2,B172=DATEN!$D$30-2),"V","")),"")</f>
        <v>X</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2025-46</v>
      </c>
      <c r="Q172" s="94">
        <f>SUM(Q162:Q171)</f>
        <v>0</v>
      </c>
      <c r="R172" s="94"/>
      <c r="S172" s="94"/>
      <c r="T172" s="94"/>
      <c r="U172" s="125"/>
      <c r="V172" s="105">
        <f ca="1">IF(D172="x",DATEN!$N$88,DATEN!$N$87)</f>
        <v>0.16666666666666666</v>
      </c>
      <c r="W172" s="91" t="s">
        <v>92</v>
      </c>
      <c r="X172" s="145">
        <f>IF(LEN(B172)&gt;0,IF(WEEKDAY(B172,2)=1,H172,H172+X161),X161)</f>
        <v>0</v>
      </c>
      <c r="Z172" s="202" t="str">
        <f t="shared" si="53"/>
        <v/>
      </c>
      <c r="AA172" s="203" t="str">
        <f t="shared" si="54"/>
        <v/>
      </c>
    </row>
    <row r="173" spans="1:27" ht="14.25" x14ac:dyDescent="0.25">
      <c r="A173" s="285" t="str">
        <f>IF(ISNA(MATCH(B183,DATEN!$D$18:$D$42,0)),"",INDEX(DATEN!$C$18:$D$42,MATCH(B183,DATEN!$D$18:$D$42,0),1))</f>
        <v/>
      </c>
      <c r="B173" s="66">
        <f t="shared" ref="B173:B182" si="67">B162+1</f>
        <v>44515</v>
      </c>
      <c r="C173" s="67"/>
      <c r="D173" s="68"/>
      <c r="E173" s="69"/>
      <c r="F173" s="70"/>
      <c r="G173" s="71"/>
      <c r="H173" s="84" t="str">
        <f t="shared" ref="H173:H182" si="68">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69">IF(ISNA(VLOOKUP(G173,ArbKapp,3,FALSE))=TRUE,"",IF(VLOOKUP(G173,ArbKapp,3,FALSE)="x","x",""))</f>
        <v/>
      </c>
      <c r="U173" s="124" t="str">
        <f t="shared" ref="U173:U182" si="70">IF(ISNA(MATCH(G173,Kapp12Ordi,0)),"","x")</f>
        <v/>
      </c>
      <c r="V173" s="90">
        <f>Q183-N183</f>
        <v>0</v>
      </c>
      <c r="W173" s="90" t="s">
        <v>67</v>
      </c>
      <c r="Z173" s="202" t="str">
        <f t="shared" si="53"/>
        <v/>
      </c>
      <c r="AA173" s="203" t="str">
        <f t="shared" si="54"/>
        <v/>
      </c>
    </row>
    <row r="174" spans="1:27" ht="14.25" x14ac:dyDescent="0.25">
      <c r="A174" s="285"/>
      <c r="B174" s="66">
        <f t="shared" si="67"/>
        <v>44515</v>
      </c>
      <c r="C174" s="67"/>
      <c r="D174" s="68"/>
      <c r="E174" s="69"/>
      <c r="F174" s="70"/>
      <c r="G174" s="71"/>
      <c r="H174" s="84" t="str">
        <f t="shared" si="68"/>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69"/>
        <v/>
      </c>
      <c r="U174" s="124" t="str">
        <f t="shared" si="70"/>
        <v/>
      </c>
      <c r="V174" s="90">
        <f>IF(ISNA(MATCH("x",U173:U182,0)),MaxZeit,MaxBildung)</f>
        <v>0.41666666666666702</v>
      </c>
      <c r="W174" s="90" t="s">
        <v>75</v>
      </c>
      <c r="Z174" s="202" t="str">
        <f t="shared" si="53"/>
        <v/>
      </c>
      <c r="AA174" s="203" t="str">
        <f t="shared" si="54"/>
        <v/>
      </c>
    </row>
    <row r="175" spans="1:27" ht="14.25" x14ac:dyDescent="0.25">
      <c r="A175" s="285"/>
      <c r="B175" s="66">
        <f t="shared" si="67"/>
        <v>44515</v>
      </c>
      <c r="C175" s="67"/>
      <c r="D175" s="68"/>
      <c r="E175" s="69"/>
      <c r="F175" s="70"/>
      <c r="G175" s="71"/>
      <c r="H175" s="84" t="str">
        <f t="shared" si="68"/>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IF(Q175&gt;0,IF(AND(E175=F174,S174&lt;&gt;"x"),Q175+R174-N174,Q175),0)</f>
        <v>0</v>
      </c>
      <c r="S175" s="96" t="str">
        <f>IF(G175=DATEN!$L$87,"x","")</f>
        <v/>
      </c>
      <c r="T175" s="96" t="str">
        <f t="shared" si="69"/>
        <v/>
      </c>
      <c r="U175" s="124" t="str">
        <f t="shared" si="70"/>
        <v/>
      </c>
      <c r="V175" s="92">
        <f>SUMIF(T173:T182,"&lt;&gt;x",H173:H182)-N183</f>
        <v>0</v>
      </c>
      <c r="W175" s="91" t="s">
        <v>81</v>
      </c>
      <c r="Z175" s="202" t="str">
        <f t="shared" si="53"/>
        <v/>
      </c>
      <c r="AA175" s="203" t="str">
        <f t="shared" si="54"/>
        <v/>
      </c>
    </row>
    <row r="176" spans="1:27" ht="14.25" x14ac:dyDescent="0.25">
      <c r="A176" s="285"/>
      <c r="B176" s="66">
        <f t="shared" si="67"/>
        <v>44515</v>
      </c>
      <c r="C176" s="67"/>
      <c r="D176" s="68"/>
      <c r="E176" s="69"/>
      <c r="F176" s="70"/>
      <c r="G176" s="71"/>
      <c r="H176" s="84" t="str">
        <f t="shared" si="68"/>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IF(Q176&gt;0,IF(AND(E176=F175,S175&lt;&gt;"x"),Q176+R175-N175,Q176),0)</f>
        <v>0</v>
      </c>
      <c r="S176" s="96" t="str">
        <f>IF(G176=DATEN!$L$87,"x","")</f>
        <v/>
      </c>
      <c r="T176" s="96" t="str">
        <f t="shared" si="69"/>
        <v/>
      </c>
      <c r="U176" s="124" t="str">
        <f t="shared" si="70"/>
        <v/>
      </c>
      <c r="V176" s="90">
        <f>IF(V175&gt;V174,V174,V175)</f>
        <v>0</v>
      </c>
      <c r="W176" s="90" t="s">
        <v>79</v>
      </c>
      <c r="Z176" s="202" t="str">
        <f t="shared" si="53"/>
        <v/>
      </c>
      <c r="AA176" s="203" t="str">
        <f t="shared" si="54"/>
        <v/>
      </c>
    </row>
    <row r="177" spans="1:27" ht="14.25" x14ac:dyDescent="0.25">
      <c r="A177" s="285"/>
      <c r="B177" s="66">
        <f t="shared" si="67"/>
        <v>44515</v>
      </c>
      <c r="C177" s="67"/>
      <c r="D177" s="68"/>
      <c r="E177" s="69"/>
      <c r="F177" s="70"/>
      <c r="G177" s="71"/>
      <c r="H177" s="84" t="str">
        <f t="shared" si="68"/>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IF(Q177&gt;0,IF(AND(E177=F176,S176&lt;&gt;"x"),Q177+R176-N176,Q177),0)</f>
        <v>0</v>
      </c>
      <c r="S177" s="96" t="str">
        <f>IF(G177=DATEN!$L$87,"x","")</f>
        <v/>
      </c>
      <c r="T177" s="96" t="str">
        <f t="shared" si="69"/>
        <v/>
      </c>
      <c r="U177" s="124" t="str">
        <f t="shared" si="70"/>
        <v/>
      </c>
      <c r="V177" s="90">
        <f>V176+SUMIF(T173:T182,"x",H173:H182)</f>
        <v>0</v>
      </c>
      <c r="W177" s="91" t="s">
        <v>80</v>
      </c>
      <c r="Z177" s="202" t="str">
        <f t="shared" si="53"/>
        <v/>
      </c>
      <c r="AA177" s="203" t="str">
        <f t="shared" si="54"/>
        <v/>
      </c>
    </row>
    <row r="178" spans="1:27" ht="14.25" x14ac:dyDescent="0.25">
      <c r="A178" s="285"/>
      <c r="B178" s="66">
        <f t="shared" si="67"/>
        <v>44515</v>
      </c>
      <c r="C178" s="67"/>
      <c r="D178" s="68"/>
      <c r="E178" s="69"/>
      <c r="F178" s="70"/>
      <c r="G178" s="71"/>
      <c r="H178" s="84" t="str">
        <f t="shared" si="68"/>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v>0</v>
      </c>
      <c r="S178" s="96" t="str">
        <f>IF(G178=DATEN!$L$87,"x","")</f>
        <v/>
      </c>
      <c r="T178" s="96" t="str">
        <f t="shared" si="69"/>
        <v/>
      </c>
      <c r="U178" s="124" t="str">
        <f t="shared" si="70"/>
        <v/>
      </c>
      <c r="V178" s="90"/>
      <c r="W178" s="91"/>
      <c r="Z178" s="202" t="str">
        <f t="shared" si="53"/>
        <v/>
      </c>
      <c r="AA178" s="203" t="str">
        <f t="shared" si="54"/>
        <v/>
      </c>
    </row>
    <row r="179" spans="1:27" ht="14.25" x14ac:dyDescent="0.25">
      <c r="A179" s="285"/>
      <c r="B179" s="66">
        <f t="shared" si="67"/>
        <v>44515</v>
      </c>
      <c r="C179" s="67"/>
      <c r="D179" s="68"/>
      <c r="E179" s="69"/>
      <c r="F179" s="70"/>
      <c r="G179" s="71"/>
      <c r="H179" s="84" t="str">
        <f t="shared" si="68"/>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v>0</v>
      </c>
      <c r="S179" s="96" t="str">
        <f>IF(G179=DATEN!$L$87,"x","")</f>
        <v/>
      </c>
      <c r="T179" s="96" t="str">
        <f t="shared" si="69"/>
        <v/>
      </c>
      <c r="U179" s="124" t="str">
        <f t="shared" si="70"/>
        <v/>
      </c>
      <c r="V179" s="90"/>
      <c r="W179" s="91"/>
      <c r="Z179" s="202" t="str">
        <f t="shared" si="53"/>
        <v/>
      </c>
      <c r="AA179" s="203" t="str">
        <f t="shared" si="54"/>
        <v/>
      </c>
    </row>
    <row r="180" spans="1:27" ht="14.25" x14ac:dyDescent="0.25">
      <c r="A180" s="285"/>
      <c r="B180" s="66">
        <f t="shared" si="67"/>
        <v>44515</v>
      </c>
      <c r="C180" s="67"/>
      <c r="D180" s="68"/>
      <c r="E180" s="69"/>
      <c r="F180" s="70"/>
      <c r="G180" s="71"/>
      <c r="H180" s="84" t="str">
        <f t="shared" si="68"/>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v>0</v>
      </c>
      <c r="S180" s="96" t="str">
        <f>IF(G180=DATEN!$L$87,"x","")</f>
        <v/>
      </c>
      <c r="T180" s="96" t="str">
        <f t="shared" si="69"/>
        <v/>
      </c>
      <c r="U180" s="124" t="str">
        <f t="shared" si="70"/>
        <v/>
      </c>
      <c r="Z180" s="202" t="str">
        <f t="shared" si="53"/>
        <v/>
      </c>
      <c r="AA180" s="203" t="str">
        <f t="shared" si="54"/>
        <v/>
      </c>
    </row>
    <row r="181" spans="1:27" ht="14.25" x14ac:dyDescent="0.25">
      <c r="A181" s="285"/>
      <c r="B181" s="66">
        <f t="shared" si="67"/>
        <v>44515</v>
      </c>
      <c r="C181" s="67"/>
      <c r="D181" s="68"/>
      <c r="E181" s="69"/>
      <c r="F181" s="70"/>
      <c r="G181" s="71"/>
      <c r="H181" s="84" t="str">
        <f t="shared" si="68"/>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v>0</v>
      </c>
      <c r="S181" s="96" t="str">
        <f>IF(G181=DATEN!$L$87,"x","")</f>
        <v/>
      </c>
      <c r="T181" s="96" t="str">
        <f t="shared" si="69"/>
        <v/>
      </c>
      <c r="U181" s="124" t="str">
        <f t="shared" si="70"/>
        <v/>
      </c>
      <c r="Z181" s="202" t="str">
        <f t="shared" si="53"/>
        <v/>
      </c>
      <c r="AA181" s="203" t="str">
        <f t="shared" si="54"/>
        <v/>
      </c>
    </row>
    <row r="182" spans="1:27" ht="14.25" x14ac:dyDescent="0.25">
      <c r="A182" s="286"/>
      <c r="B182" s="66">
        <f t="shared" si="67"/>
        <v>44515</v>
      </c>
      <c r="C182" s="67"/>
      <c r="D182" s="68"/>
      <c r="E182" s="69"/>
      <c r="F182" s="70"/>
      <c r="G182" s="71"/>
      <c r="H182" s="84" t="str">
        <f t="shared" si="68"/>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v>0</v>
      </c>
      <c r="S182" s="96" t="str">
        <f>IF(G182=DATEN!$L$87,"x","")</f>
        <v/>
      </c>
      <c r="T182" s="96" t="str">
        <f t="shared" si="69"/>
        <v/>
      </c>
      <c r="U182" s="124" t="str">
        <f t="shared" si="70"/>
        <v/>
      </c>
      <c r="Z182" s="202" t="str">
        <f t="shared" si="53"/>
        <v/>
      </c>
      <c r="AA182" s="203" t="str">
        <f t="shared" si="54"/>
        <v/>
      </c>
    </row>
    <row r="183" spans="1:27" ht="14.25" customHeight="1" x14ac:dyDescent="0.25">
      <c r="A183" s="2" t="str">
        <f>IF(LEN(B183)&gt;0,IF(WEEKDAY(B183)=4,TRUNC((B183-DATE(YEAR(B183+3-MOD(B183-2,7)),1,MOD(B183-2,7)-9))/7),IF(WEEKDAY(B183)=5,"KW","")),"")</f>
        <v/>
      </c>
      <c r="B183" s="81">
        <f>B172+1</f>
        <v>44515</v>
      </c>
      <c r="C183" s="78">
        <f>IF(WEEKDAY(B183)=1,7,WEEKDAY(B183)-1)</f>
        <v>7</v>
      </c>
      <c r="D183" s="79" t="str" cm="1">
        <f t="array" aca="1" ref="D183" ca="1">IF(LEN(B183)&gt;0,IF(OR(INDIRECT("DATEN!D"&amp;9+C183)=0,NOT(ISNA(MATCH(B183,DATEN!$D$18:$D$33,0)))),"X",IF(OR(B183=DATEN!$D$26-1,B183=DATEN!$D$27-2,B183=DATEN!$D$30-2),"V","")),"")</f>
        <v>X</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v>
      </c>
      <c r="L183" s="146" t="str">
        <f>IF(X183&gt;MaxWoZeit,"WoArbZeit&gt;48h!","")</f>
        <v/>
      </c>
      <c r="M183" s="93" t="str">
        <f>IF(V175&gt;V176,V175-V176,"")</f>
        <v/>
      </c>
      <c r="N183" s="93">
        <f>SUM(N173:N182)</f>
        <v>0</v>
      </c>
      <c r="O183" s="93">
        <f ca="1">IF(WEEKDAY(B183,2)=7,SUMIF('Auswertung-Wochen'!$Y$2:$Y$366,P183,'Auswertung-Wochen'!$V$2:$V$366)-SUMIF('Auswertung-Wochen'!$Y$2:$Y$366,P183,'Auswertung-Wochen'!$W$2:$W$366),"")</f>
        <v>-1.6458333333333335</v>
      </c>
      <c r="P183" s="93" t="str">
        <f>YEAR(B183)&amp;"-"&amp;TEXT(_xlfn.ISOWEEKNUM(B183),"00")</f>
        <v>2025-46</v>
      </c>
      <c r="Q183" s="94">
        <f>SUM(Q173:Q182)</f>
        <v>0</v>
      </c>
      <c r="R183" s="94"/>
      <c r="S183" s="94"/>
      <c r="T183" s="94"/>
      <c r="U183" s="125"/>
      <c r="V183" s="105">
        <f ca="1">IF(D183="x",DATEN!$N$88,DATEN!$N$87)</f>
        <v>0.16666666666666666</v>
      </c>
      <c r="W183" s="91" t="s">
        <v>92</v>
      </c>
      <c r="X183" s="145">
        <f>IF(LEN(B183)&gt;0,IF(WEEKDAY(B183,2)=1,H183,H183+X172),X172)</f>
        <v>0</v>
      </c>
      <c r="Z183" s="202" t="str">
        <f t="shared" si="53"/>
        <v/>
      </c>
      <c r="AA183" s="203" t="str">
        <f t="shared" si="54"/>
        <v/>
      </c>
    </row>
    <row r="184" spans="1:27" ht="14.25" x14ac:dyDescent="0.25">
      <c r="A184" s="285" t="str">
        <f>IF(ISNA(MATCH(B194,DATEN!$D$18:$D$42,0)),"",INDEX(DATEN!$C$18:$D$42,MATCH(B194,DATEN!$D$18:$D$42,0),1))</f>
        <v/>
      </c>
      <c r="B184" s="66">
        <f t="shared" ref="B184:B193" si="71">B173+1</f>
        <v>44516</v>
      </c>
      <c r="C184" s="67"/>
      <c r="D184" s="68"/>
      <c r="E184" s="69"/>
      <c r="F184" s="70"/>
      <c r="G184" s="71"/>
      <c r="H184" s="84" t="str">
        <f t="shared" ref="H184:H193" si="72">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73">IF(ISNA(VLOOKUP(G184,ArbKapp,3,FALSE))=TRUE,"",IF(VLOOKUP(G184,ArbKapp,3,FALSE)="x","x",""))</f>
        <v/>
      </c>
      <c r="U184" s="124" t="str">
        <f t="shared" ref="U184:U193" si="74">IF(ISNA(MATCH(G184,Kapp12Ordi,0)),"","x")</f>
        <v/>
      </c>
      <c r="V184" s="90">
        <f>Q194-N194</f>
        <v>0</v>
      </c>
      <c r="W184" s="90" t="s">
        <v>67</v>
      </c>
      <c r="Z184" s="202" t="str">
        <f t="shared" si="53"/>
        <v/>
      </c>
      <c r="AA184" s="203" t="str">
        <f t="shared" si="54"/>
        <v/>
      </c>
    </row>
    <row r="185" spans="1:27" ht="14.25" x14ac:dyDescent="0.25">
      <c r="A185" s="285"/>
      <c r="B185" s="66">
        <f t="shared" si="71"/>
        <v>44516</v>
      </c>
      <c r="C185" s="67"/>
      <c r="D185" s="68"/>
      <c r="E185" s="69"/>
      <c r="F185" s="70"/>
      <c r="G185" s="71"/>
      <c r="H185" s="84" t="str">
        <f t="shared" si="72"/>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73"/>
        <v/>
      </c>
      <c r="U185" s="124" t="str">
        <f t="shared" si="74"/>
        <v/>
      </c>
      <c r="V185" s="90">
        <f>IF(ISNA(MATCH("x",U184:U193,0)),MaxZeit,MaxBildung)</f>
        <v>0.41666666666666702</v>
      </c>
      <c r="W185" s="90" t="s">
        <v>75</v>
      </c>
      <c r="Z185" s="202" t="str">
        <f t="shared" si="53"/>
        <v/>
      </c>
      <c r="AA185" s="203" t="str">
        <f t="shared" si="54"/>
        <v/>
      </c>
    </row>
    <row r="186" spans="1:27" ht="14.25" x14ac:dyDescent="0.25">
      <c r="A186" s="285"/>
      <c r="B186" s="66">
        <f t="shared" si="71"/>
        <v>44516</v>
      </c>
      <c r="C186" s="67"/>
      <c r="D186" s="68"/>
      <c r="E186" s="69"/>
      <c r="F186" s="70"/>
      <c r="G186" s="71"/>
      <c r="H186" s="84" t="str">
        <f t="shared" si="72"/>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IF(Q186&gt;0,IF(AND(E186=F185,S185&lt;&gt;"x"),Q186+R185-N185,Q186),0)</f>
        <v>0</v>
      </c>
      <c r="S186" s="96" t="str">
        <f>IF(G186=DATEN!$L$87,"x","")</f>
        <v/>
      </c>
      <c r="T186" s="96" t="str">
        <f t="shared" si="73"/>
        <v/>
      </c>
      <c r="U186" s="124" t="str">
        <f t="shared" si="74"/>
        <v/>
      </c>
      <c r="V186" s="92">
        <f>SUMIF(T184:T193,"&lt;&gt;x",H184:H193)-N194</f>
        <v>0</v>
      </c>
      <c r="W186" s="91" t="s">
        <v>81</v>
      </c>
      <c r="Z186" s="202" t="str">
        <f t="shared" si="53"/>
        <v/>
      </c>
      <c r="AA186" s="203" t="str">
        <f t="shared" si="54"/>
        <v/>
      </c>
    </row>
    <row r="187" spans="1:27" ht="14.25" x14ac:dyDescent="0.25">
      <c r="A187" s="285"/>
      <c r="B187" s="66">
        <f t="shared" si="71"/>
        <v>44516</v>
      </c>
      <c r="C187" s="67"/>
      <c r="D187" s="68"/>
      <c r="E187" s="69"/>
      <c r="F187" s="70"/>
      <c r="G187" s="71"/>
      <c r="H187" s="84" t="str">
        <f t="shared" si="72"/>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IF(Q187&gt;0,IF(AND(E187=F186,S186&lt;&gt;"x"),Q187+R186-N186,Q187),0)</f>
        <v>0</v>
      </c>
      <c r="S187" s="96" t="str">
        <f>IF(G187=DATEN!$L$87,"x","")</f>
        <v/>
      </c>
      <c r="T187" s="96" t="str">
        <f t="shared" si="73"/>
        <v/>
      </c>
      <c r="U187" s="124" t="str">
        <f t="shared" si="74"/>
        <v/>
      </c>
      <c r="V187" s="90">
        <f>IF(V186&gt;V185,V185,V186)</f>
        <v>0</v>
      </c>
      <c r="W187" s="90" t="s">
        <v>79</v>
      </c>
      <c r="Z187" s="202" t="str">
        <f t="shared" si="53"/>
        <v/>
      </c>
      <c r="AA187" s="203" t="str">
        <f t="shared" si="54"/>
        <v/>
      </c>
    </row>
    <row r="188" spans="1:27" ht="14.25" x14ac:dyDescent="0.25">
      <c r="A188" s="285"/>
      <c r="B188" s="66">
        <f t="shared" si="71"/>
        <v>44516</v>
      </c>
      <c r="C188" s="67"/>
      <c r="D188" s="68"/>
      <c r="E188" s="69"/>
      <c r="F188" s="70"/>
      <c r="G188" s="71"/>
      <c r="H188" s="84" t="str">
        <f t="shared" si="72"/>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IF(Q188&gt;0,IF(AND(E188=F187,S187&lt;&gt;"x"),Q188+R187-N187,Q188),0)</f>
        <v>0</v>
      </c>
      <c r="S188" s="96" t="str">
        <f>IF(G188=DATEN!$L$87,"x","")</f>
        <v/>
      </c>
      <c r="T188" s="96" t="str">
        <f t="shared" si="73"/>
        <v/>
      </c>
      <c r="U188" s="124" t="str">
        <f t="shared" si="74"/>
        <v/>
      </c>
      <c r="V188" s="90">
        <f>V187+SUMIF(T184:T193,"x",H184:H193)</f>
        <v>0</v>
      </c>
      <c r="W188" s="91" t="s">
        <v>80</v>
      </c>
      <c r="Z188" s="202" t="str">
        <f t="shared" si="53"/>
        <v/>
      </c>
      <c r="AA188" s="203" t="str">
        <f t="shared" si="54"/>
        <v/>
      </c>
    </row>
    <row r="189" spans="1:27" ht="14.25" x14ac:dyDescent="0.25">
      <c r="A189" s="285"/>
      <c r="B189" s="66">
        <f t="shared" si="71"/>
        <v>44516</v>
      </c>
      <c r="C189" s="67"/>
      <c r="D189" s="68"/>
      <c r="E189" s="69"/>
      <c r="F189" s="70"/>
      <c r="G189" s="71"/>
      <c r="H189" s="84" t="str">
        <f t="shared" si="72"/>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v>0</v>
      </c>
      <c r="S189" s="96" t="str">
        <f>IF(G189=DATEN!$L$87,"x","")</f>
        <v/>
      </c>
      <c r="T189" s="96" t="str">
        <f t="shared" si="73"/>
        <v/>
      </c>
      <c r="U189" s="124" t="str">
        <f t="shared" si="74"/>
        <v/>
      </c>
      <c r="V189" s="90"/>
      <c r="W189" s="91"/>
      <c r="Z189" s="202" t="str">
        <f t="shared" si="53"/>
        <v/>
      </c>
      <c r="AA189" s="203" t="str">
        <f t="shared" si="54"/>
        <v/>
      </c>
    </row>
    <row r="190" spans="1:27" ht="14.25" x14ac:dyDescent="0.25">
      <c r="A190" s="285"/>
      <c r="B190" s="66">
        <f t="shared" si="71"/>
        <v>44516</v>
      </c>
      <c r="C190" s="67"/>
      <c r="D190" s="68"/>
      <c r="E190" s="69"/>
      <c r="F190" s="70"/>
      <c r="G190" s="71"/>
      <c r="H190" s="84" t="str">
        <f t="shared" si="72"/>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v>0</v>
      </c>
      <c r="S190" s="96" t="str">
        <f>IF(G190=DATEN!$L$87,"x","")</f>
        <v/>
      </c>
      <c r="T190" s="96" t="str">
        <f t="shared" si="73"/>
        <v/>
      </c>
      <c r="U190" s="124" t="str">
        <f t="shared" si="74"/>
        <v/>
      </c>
      <c r="V190" s="90"/>
      <c r="W190" s="91"/>
      <c r="Z190" s="202" t="str">
        <f t="shared" si="53"/>
        <v/>
      </c>
      <c r="AA190" s="203" t="str">
        <f t="shared" si="54"/>
        <v/>
      </c>
    </row>
    <row r="191" spans="1:27" ht="14.25" x14ac:dyDescent="0.25">
      <c r="A191" s="285"/>
      <c r="B191" s="66">
        <f t="shared" si="71"/>
        <v>44516</v>
      </c>
      <c r="C191" s="67"/>
      <c r="D191" s="68"/>
      <c r="E191" s="69"/>
      <c r="F191" s="70"/>
      <c r="G191" s="71"/>
      <c r="H191" s="84" t="str">
        <f t="shared" si="72"/>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v>0</v>
      </c>
      <c r="S191" s="96" t="str">
        <f>IF(G191=DATEN!$L$87,"x","")</f>
        <v/>
      </c>
      <c r="T191" s="96" t="str">
        <f t="shared" si="73"/>
        <v/>
      </c>
      <c r="U191" s="124" t="str">
        <f t="shared" si="74"/>
        <v/>
      </c>
      <c r="Z191" s="202" t="str">
        <f t="shared" si="53"/>
        <v/>
      </c>
      <c r="AA191" s="203" t="str">
        <f t="shared" si="54"/>
        <v/>
      </c>
    </row>
    <row r="192" spans="1:27" ht="14.25" x14ac:dyDescent="0.25">
      <c r="A192" s="285"/>
      <c r="B192" s="66">
        <f t="shared" si="71"/>
        <v>44516</v>
      </c>
      <c r="C192" s="67"/>
      <c r="D192" s="68"/>
      <c r="E192" s="69"/>
      <c r="F192" s="70"/>
      <c r="G192" s="71"/>
      <c r="H192" s="84" t="str">
        <f t="shared" si="72"/>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v>0</v>
      </c>
      <c r="S192" s="96" t="str">
        <f>IF(G192=DATEN!$L$87,"x","")</f>
        <v/>
      </c>
      <c r="T192" s="96" t="str">
        <f t="shared" si="73"/>
        <v/>
      </c>
      <c r="U192" s="124" t="str">
        <f t="shared" si="74"/>
        <v/>
      </c>
      <c r="Z192" s="202" t="str">
        <f t="shared" si="53"/>
        <v/>
      </c>
      <c r="AA192" s="203" t="str">
        <f t="shared" si="54"/>
        <v/>
      </c>
    </row>
    <row r="193" spans="1:27" ht="14.25" x14ac:dyDescent="0.25">
      <c r="A193" s="286"/>
      <c r="B193" s="66">
        <f t="shared" si="71"/>
        <v>44516</v>
      </c>
      <c r="C193" s="67"/>
      <c r="D193" s="68"/>
      <c r="E193" s="69"/>
      <c r="F193" s="70"/>
      <c r="G193" s="71"/>
      <c r="H193" s="84" t="str">
        <f t="shared" si="72"/>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v>0</v>
      </c>
      <c r="S193" s="96" t="str">
        <f>IF(G193=DATEN!$L$87,"x","")</f>
        <v/>
      </c>
      <c r="T193" s="96" t="str">
        <f t="shared" si="73"/>
        <v/>
      </c>
      <c r="U193" s="124" t="str">
        <f t="shared" si="74"/>
        <v/>
      </c>
      <c r="Z193" s="202" t="str">
        <f t="shared" si="53"/>
        <v/>
      </c>
      <c r="AA193" s="203" t="str">
        <f t="shared" si="54"/>
        <v/>
      </c>
    </row>
    <row r="194" spans="1:27" ht="14.25" customHeight="1" x14ac:dyDescent="0.25">
      <c r="A194" s="2" t="str">
        <f>IF(LEN(B194)&gt;0,IF(WEEKDAY(B194)=4,TRUNC((B194-DATE(YEAR(B194+3-MOD(B194-2,7)),1,MOD(B194-2,7)-9))/7),IF(WEEKDAY(B194)=5,"KW","")),"")</f>
        <v/>
      </c>
      <c r="B194" s="81">
        <f>B183+1</f>
        <v>44516</v>
      </c>
      <c r="C194" s="78">
        <f>IF(WEEKDAY(B194)=1,7,WEEKDAY(B194)-1)</f>
        <v>1</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-0.329166666666667</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2025-47</v>
      </c>
      <c r="Q194" s="94">
        <f>SUM(Q184:Q193)</f>
        <v>0</v>
      </c>
      <c r="R194" s="94"/>
      <c r="S194" s="94"/>
      <c r="T194" s="94"/>
      <c r="U194" s="125"/>
      <c r="V194" s="105">
        <f ca="1">IF(D194="x",DATEN!$N$88,DATEN!$N$87)</f>
        <v>0.125</v>
      </c>
      <c r="W194" s="91" t="s">
        <v>92</v>
      </c>
      <c r="X194" s="145">
        <f>IF(LEN(B194)&gt;0,IF(WEEKDAY(B194,2)=1,H194,H194+X183),X183)</f>
        <v>0</v>
      </c>
      <c r="Z194" s="202" t="str">
        <f t="shared" si="53"/>
        <v/>
      </c>
      <c r="AA194" s="203" t="str">
        <f t="shared" si="54"/>
        <v/>
      </c>
    </row>
    <row r="195" spans="1:27" ht="14.25" x14ac:dyDescent="0.25">
      <c r="A195" s="285" t="str">
        <f>IF(ISNA(MATCH(B205,DATEN!$D$18:$D$42,0)),"",INDEX(DATEN!$C$18:$D$42,MATCH(B205,DATEN!$D$18:$D$42,0),1))</f>
        <v/>
      </c>
      <c r="B195" s="66">
        <f t="shared" ref="B195:B204" si="75">B184+1</f>
        <v>44517</v>
      </c>
      <c r="C195" s="67"/>
      <c r="D195" s="68"/>
      <c r="E195" s="69"/>
      <c r="F195" s="70"/>
      <c r="G195" s="71"/>
      <c r="H195" s="84" t="str">
        <f t="shared" ref="H195:H204" si="76">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77">IF(ISNA(VLOOKUP(G195,ArbKapp,3,FALSE))=TRUE,"",IF(VLOOKUP(G195,ArbKapp,3,FALSE)="x","x",""))</f>
        <v/>
      </c>
      <c r="U195" s="124" t="str">
        <f t="shared" ref="U195:U204" si="78">IF(ISNA(MATCH(G195,Kapp12Ordi,0)),"","x")</f>
        <v/>
      </c>
      <c r="V195" s="90">
        <f>Q205-N205</f>
        <v>0</v>
      </c>
      <c r="W195" s="90" t="s">
        <v>67</v>
      </c>
      <c r="Z195" s="202" t="str">
        <f t="shared" si="53"/>
        <v/>
      </c>
      <c r="AA195" s="203" t="str">
        <f t="shared" si="54"/>
        <v/>
      </c>
    </row>
    <row r="196" spans="1:27" ht="14.25" x14ac:dyDescent="0.25">
      <c r="A196" s="285"/>
      <c r="B196" s="66">
        <f t="shared" si="75"/>
        <v>44517</v>
      </c>
      <c r="C196" s="67"/>
      <c r="D196" s="68"/>
      <c r="E196" s="69"/>
      <c r="F196" s="70"/>
      <c r="G196" s="71"/>
      <c r="H196" s="84" t="str">
        <f t="shared" si="76"/>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77"/>
        <v/>
      </c>
      <c r="U196" s="124" t="str">
        <f t="shared" si="78"/>
        <v/>
      </c>
      <c r="V196" s="90">
        <f>IF(ISNA(MATCH("x",U195:U204,0)),MaxZeit,MaxBildung)</f>
        <v>0.41666666666666702</v>
      </c>
      <c r="W196" s="90" t="s">
        <v>75</v>
      </c>
      <c r="Z196" s="202" t="str">
        <f t="shared" si="53"/>
        <v/>
      </c>
      <c r="AA196" s="203" t="str">
        <f t="shared" si="54"/>
        <v/>
      </c>
    </row>
    <row r="197" spans="1:27" ht="14.25" x14ac:dyDescent="0.25">
      <c r="A197" s="285"/>
      <c r="B197" s="66">
        <f t="shared" si="75"/>
        <v>44517</v>
      </c>
      <c r="C197" s="67"/>
      <c r="D197" s="68"/>
      <c r="E197" s="69"/>
      <c r="F197" s="70"/>
      <c r="G197" s="71"/>
      <c r="H197" s="84" t="str">
        <f t="shared" si="76"/>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IF(Q197&gt;0,IF(AND(E197=F196,S196&lt;&gt;"x"),Q197+R196-N196,Q197),0)</f>
        <v>0</v>
      </c>
      <c r="S197" s="96" t="str">
        <f>IF(G197=DATEN!$L$87,"x","")</f>
        <v/>
      </c>
      <c r="T197" s="96" t="str">
        <f t="shared" si="77"/>
        <v/>
      </c>
      <c r="U197" s="124" t="str">
        <f t="shared" si="78"/>
        <v/>
      </c>
      <c r="V197" s="92">
        <f>SUMIF(T195:T204,"&lt;&gt;x",H195:H204)-N205</f>
        <v>0</v>
      </c>
      <c r="W197" s="91" t="s">
        <v>81</v>
      </c>
      <c r="Z197" s="202" t="str">
        <f t="shared" si="53"/>
        <v/>
      </c>
      <c r="AA197" s="203" t="str">
        <f t="shared" si="54"/>
        <v/>
      </c>
    </row>
    <row r="198" spans="1:27" ht="14.25" x14ac:dyDescent="0.25">
      <c r="A198" s="285"/>
      <c r="B198" s="66">
        <f t="shared" si="75"/>
        <v>44517</v>
      </c>
      <c r="C198" s="67"/>
      <c r="D198" s="68"/>
      <c r="E198" s="69"/>
      <c r="F198" s="70"/>
      <c r="G198" s="71"/>
      <c r="H198" s="84" t="str">
        <f t="shared" si="76"/>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IF(Q198&gt;0,IF(AND(E198=F197,S197&lt;&gt;"x"),Q198+R197-N197,Q198),0)</f>
        <v>0</v>
      </c>
      <c r="S198" s="96" t="str">
        <f>IF(G198=DATEN!$L$87,"x","")</f>
        <v/>
      </c>
      <c r="T198" s="96" t="str">
        <f t="shared" si="77"/>
        <v/>
      </c>
      <c r="U198" s="124" t="str">
        <f t="shared" si="78"/>
        <v/>
      </c>
      <c r="V198" s="90">
        <f>IF(V197&gt;V196,V196,V197)</f>
        <v>0</v>
      </c>
      <c r="W198" s="90" t="s">
        <v>79</v>
      </c>
      <c r="Z198" s="202" t="str">
        <f t="shared" si="53"/>
        <v/>
      </c>
      <c r="AA198" s="203" t="str">
        <f t="shared" si="54"/>
        <v/>
      </c>
    </row>
    <row r="199" spans="1:27" ht="14.25" x14ac:dyDescent="0.25">
      <c r="A199" s="285"/>
      <c r="B199" s="66">
        <f t="shared" si="75"/>
        <v>44517</v>
      </c>
      <c r="C199" s="67"/>
      <c r="D199" s="68"/>
      <c r="E199" s="69"/>
      <c r="F199" s="70"/>
      <c r="G199" s="71"/>
      <c r="H199" s="84" t="str">
        <f t="shared" si="76"/>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IF(Q199&gt;0,IF(AND(E199=F198,S198&lt;&gt;"x"),Q199+R198-N198,Q199),0)</f>
        <v>0</v>
      </c>
      <c r="S199" s="96" t="str">
        <f>IF(G199=DATEN!$L$87,"x","")</f>
        <v/>
      </c>
      <c r="T199" s="96" t="str">
        <f t="shared" si="77"/>
        <v/>
      </c>
      <c r="U199" s="124" t="str">
        <f t="shared" si="78"/>
        <v/>
      </c>
      <c r="V199" s="90">
        <f>V198+SUMIF(T195:T204,"x",H195:H204)</f>
        <v>0</v>
      </c>
      <c r="W199" s="91" t="s">
        <v>80</v>
      </c>
      <c r="Z199" s="202" t="str">
        <f t="shared" si="53"/>
        <v/>
      </c>
      <c r="AA199" s="203" t="str">
        <f t="shared" si="54"/>
        <v/>
      </c>
    </row>
    <row r="200" spans="1:27" ht="14.25" x14ac:dyDescent="0.25">
      <c r="A200" s="285"/>
      <c r="B200" s="66">
        <f t="shared" si="75"/>
        <v>44517</v>
      </c>
      <c r="C200" s="67"/>
      <c r="D200" s="68"/>
      <c r="E200" s="69"/>
      <c r="F200" s="70"/>
      <c r="G200" s="71"/>
      <c r="H200" s="84" t="str">
        <f t="shared" si="76"/>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v>0</v>
      </c>
      <c r="S200" s="96" t="str">
        <f>IF(G200=DATEN!$L$87,"x","")</f>
        <v/>
      </c>
      <c r="T200" s="96" t="str">
        <f t="shared" si="77"/>
        <v/>
      </c>
      <c r="U200" s="124" t="str">
        <f t="shared" si="78"/>
        <v/>
      </c>
      <c r="V200" s="90"/>
      <c r="W200" s="91"/>
      <c r="Z200" s="202" t="str">
        <f t="shared" si="53"/>
        <v/>
      </c>
      <c r="AA200" s="203" t="str">
        <f t="shared" si="54"/>
        <v/>
      </c>
    </row>
    <row r="201" spans="1:27" ht="14.25" x14ac:dyDescent="0.25">
      <c r="A201" s="285"/>
      <c r="B201" s="66">
        <f t="shared" si="75"/>
        <v>44517</v>
      </c>
      <c r="C201" s="67"/>
      <c r="D201" s="68"/>
      <c r="E201" s="69"/>
      <c r="F201" s="70"/>
      <c r="G201" s="71"/>
      <c r="H201" s="84" t="str">
        <f t="shared" si="76"/>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v>0</v>
      </c>
      <c r="S201" s="96" t="str">
        <f>IF(G201=DATEN!$L$87,"x","")</f>
        <v/>
      </c>
      <c r="T201" s="96" t="str">
        <f t="shared" si="77"/>
        <v/>
      </c>
      <c r="U201" s="124" t="str">
        <f t="shared" si="78"/>
        <v/>
      </c>
      <c r="V201" s="90"/>
      <c r="W201" s="91"/>
      <c r="Z201" s="202" t="str">
        <f t="shared" ref="Z201:Z264" si="79">IF(AND(G201&gt;0,G201&lt;&gt;"Tagessumme:"),G201,"")</f>
        <v/>
      </c>
      <c r="AA201" s="203" t="str">
        <f t="shared" ref="AA201:AA264" si="80">IF(G201&lt;&gt;"Tagessumme:",H201,"")</f>
        <v/>
      </c>
    </row>
    <row r="202" spans="1:27" ht="14.25" x14ac:dyDescent="0.25">
      <c r="A202" s="285"/>
      <c r="B202" s="66">
        <f t="shared" si="75"/>
        <v>44517</v>
      </c>
      <c r="C202" s="67"/>
      <c r="D202" s="68"/>
      <c r="E202" s="69"/>
      <c r="F202" s="70"/>
      <c r="G202" s="71"/>
      <c r="H202" s="84" t="str">
        <f t="shared" si="76"/>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v>0</v>
      </c>
      <c r="S202" s="96" t="str">
        <f>IF(G202=DATEN!$L$87,"x","")</f>
        <v/>
      </c>
      <c r="T202" s="96" t="str">
        <f t="shared" si="77"/>
        <v/>
      </c>
      <c r="U202" s="124" t="str">
        <f t="shared" si="78"/>
        <v/>
      </c>
      <c r="Z202" s="202" t="str">
        <f t="shared" si="79"/>
        <v/>
      </c>
      <c r="AA202" s="203" t="str">
        <f t="shared" si="80"/>
        <v/>
      </c>
    </row>
    <row r="203" spans="1:27" ht="14.25" x14ac:dyDescent="0.25">
      <c r="A203" s="285"/>
      <c r="B203" s="66">
        <f t="shared" si="75"/>
        <v>44517</v>
      </c>
      <c r="C203" s="67"/>
      <c r="D203" s="68"/>
      <c r="E203" s="69"/>
      <c r="F203" s="70"/>
      <c r="G203" s="71"/>
      <c r="H203" s="84" t="str">
        <f t="shared" si="76"/>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v>0</v>
      </c>
      <c r="S203" s="96" t="str">
        <f>IF(G203=DATEN!$L$87,"x","")</f>
        <v/>
      </c>
      <c r="T203" s="96" t="str">
        <f t="shared" si="77"/>
        <v/>
      </c>
      <c r="U203" s="124" t="str">
        <f t="shared" si="78"/>
        <v/>
      </c>
      <c r="Z203" s="202" t="str">
        <f t="shared" si="79"/>
        <v/>
      </c>
      <c r="AA203" s="203" t="str">
        <f t="shared" si="80"/>
        <v/>
      </c>
    </row>
    <row r="204" spans="1:27" ht="14.25" x14ac:dyDescent="0.25">
      <c r="A204" s="286"/>
      <c r="B204" s="66">
        <f t="shared" si="75"/>
        <v>44517</v>
      </c>
      <c r="C204" s="67"/>
      <c r="D204" s="68"/>
      <c r="E204" s="69"/>
      <c r="F204" s="70"/>
      <c r="G204" s="71"/>
      <c r="H204" s="84" t="str">
        <f t="shared" si="76"/>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v>0</v>
      </c>
      <c r="S204" s="96" t="str">
        <f>IF(G204=DATEN!$L$87,"x","")</f>
        <v/>
      </c>
      <c r="T204" s="96" t="str">
        <f t="shared" si="77"/>
        <v/>
      </c>
      <c r="U204" s="124" t="str">
        <f t="shared" si="78"/>
        <v/>
      </c>
      <c r="Z204" s="202" t="str">
        <f t="shared" si="79"/>
        <v/>
      </c>
      <c r="AA204" s="203" t="str">
        <f t="shared" si="80"/>
        <v/>
      </c>
    </row>
    <row r="205" spans="1:27" ht="14.25" customHeight="1" x14ac:dyDescent="0.25">
      <c r="A205" s="2" t="str">
        <f>IF(LEN(B205)&gt;0,IF(WEEKDAY(B205)=4,TRUNC((B205-DATE(YEAR(B205+3-MOD(B205-2,7)),1,MOD(B205-2,7)-9))/7),IF(WEEKDAY(B205)=5,"KW","")),"")</f>
        <v/>
      </c>
      <c r="B205" s="81">
        <f>B194+1</f>
        <v>44517</v>
      </c>
      <c r="C205" s="78">
        <f>IF(WEEKDAY(B205)=1,7,WEEKDAY(B205)-1)</f>
        <v>2</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-0.32916666666666666</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2025-47</v>
      </c>
      <c r="Q205" s="94">
        <f>SUM(Q195:Q204)</f>
        <v>0</v>
      </c>
      <c r="R205" s="94"/>
      <c r="S205" s="94"/>
      <c r="T205" s="94"/>
      <c r="U205" s="125"/>
      <c r="V205" s="105">
        <f ca="1">IF(D205="x",DATEN!$N$88,DATEN!$N$87)</f>
        <v>0.125</v>
      </c>
      <c r="W205" s="91" t="s">
        <v>92</v>
      </c>
      <c r="X205" s="145">
        <f>IF(LEN(B205)&gt;0,IF(WEEKDAY(B205,2)=1,H205,H205+X194),X194)</f>
        <v>0</v>
      </c>
      <c r="Z205" s="202" t="str">
        <f t="shared" si="79"/>
        <v/>
      </c>
      <c r="AA205" s="203" t="str">
        <f t="shared" si="80"/>
        <v/>
      </c>
    </row>
    <row r="206" spans="1:27" ht="14.25" x14ac:dyDescent="0.25">
      <c r="A206" s="285" t="str">
        <f>IF(ISNA(MATCH(B216,DATEN!$D$18:$D$42,0)),"",INDEX(DATEN!$C$18:$D$42,MATCH(B216,DATEN!$D$18:$D$42,0),1))</f>
        <v/>
      </c>
      <c r="B206" s="66">
        <f t="shared" ref="B206:B215" si="81">B195+1</f>
        <v>44518</v>
      </c>
      <c r="C206" s="67"/>
      <c r="D206" s="68"/>
      <c r="E206" s="69"/>
      <c r="F206" s="70"/>
      <c r="G206" s="71"/>
      <c r="H206" s="84" t="str">
        <f t="shared" ref="H206:H215" si="82">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83">IF(ISNA(VLOOKUP(G206,ArbKapp,3,FALSE))=TRUE,"",IF(VLOOKUP(G206,ArbKapp,3,FALSE)="x","x",""))</f>
        <v/>
      </c>
      <c r="U206" s="124" t="str">
        <f t="shared" ref="U206:U215" si="84">IF(ISNA(MATCH(G206,Kapp12Ordi,0)),"","x")</f>
        <v/>
      </c>
      <c r="V206" s="90">
        <f>Q216-N216</f>
        <v>0</v>
      </c>
      <c r="W206" s="90" t="s">
        <v>67</v>
      </c>
      <c r="Z206" s="202" t="str">
        <f t="shared" si="79"/>
        <v/>
      </c>
      <c r="AA206" s="203" t="str">
        <f t="shared" si="80"/>
        <v/>
      </c>
    </row>
    <row r="207" spans="1:27" ht="14.25" x14ac:dyDescent="0.25">
      <c r="A207" s="285"/>
      <c r="B207" s="66">
        <f t="shared" si="81"/>
        <v>44518</v>
      </c>
      <c r="C207" s="67"/>
      <c r="D207" s="68"/>
      <c r="E207" s="69"/>
      <c r="F207" s="70"/>
      <c r="G207" s="71"/>
      <c r="H207" s="84" t="str">
        <f t="shared" si="82"/>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83"/>
        <v/>
      </c>
      <c r="U207" s="124" t="str">
        <f t="shared" si="84"/>
        <v/>
      </c>
      <c r="V207" s="90">
        <f>IF(ISNA(MATCH("x",U206:U215,0)),MaxZeit,MaxBildung)</f>
        <v>0.41666666666666702</v>
      </c>
      <c r="W207" s="90" t="s">
        <v>75</v>
      </c>
      <c r="Z207" s="202" t="str">
        <f t="shared" si="79"/>
        <v/>
      </c>
      <c r="AA207" s="203" t="str">
        <f t="shared" si="80"/>
        <v/>
      </c>
    </row>
    <row r="208" spans="1:27" ht="14.25" x14ac:dyDescent="0.25">
      <c r="A208" s="285"/>
      <c r="B208" s="66">
        <f t="shared" si="81"/>
        <v>44518</v>
      </c>
      <c r="C208" s="67"/>
      <c r="D208" s="68"/>
      <c r="E208" s="69"/>
      <c r="F208" s="70"/>
      <c r="G208" s="71"/>
      <c r="H208" s="84" t="str">
        <f t="shared" si="82"/>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IF(Q208&gt;0,IF(AND(E208=F207,S207&lt;&gt;"x"),Q208+R207-N207,Q208),0)</f>
        <v>0</v>
      </c>
      <c r="S208" s="96" t="str">
        <f>IF(G208=DATEN!$L$87,"x","")</f>
        <v/>
      </c>
      <c r="T208" s="96" t="str">
        <f t="shared" si="83"/>
        <v/>
      </c>
      <c r="U208" s="124" t="str">
        <f t="shared" si="84"/>
        <v/>
      </c>
      <c r="V208" s="92">
        <f>SUMIF(T206:T215,"&lt;&gt;x",H206:H215)-N216</f>
        <v>0</v>
      </c>
      <c r="W208" s="91" t="s">
        <v>81</v>
      </c>
      <c r="Z208" s="202" t="str">
        <f t="shared" si="79"/>
        <v/>
      </c>
      <c r="AA208" s="203" t="str">
        <f t="shared" si="80"/>
        <v/>
      </c>
    </row>
    <row r="209" spans="1:27" ht="14.25" x14ac:dyDescent="0.25">
      <c r="A209" s="285"/>
      <c r="B209" s="66">
        <f t="shared" si="81"/>
        <v>44518</v>
      </c>
      <c r="C209" s="67"/>
      <c r="D209" s="68"/>
      <c r="E209" s="69"/>
      <c r="F209" s="70"/>
      <c r="G209" s="71"/>
      <c r="H209" s="84" t="str">
        <f t="shared" si="82"/>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IF(Q209&gt;0,IF(AND(E209=F208,S208&lt;&gt;"x"),Q209+R208-N208,Q209),0)</f>
        <v>0</v>
      </c>
      <c r="S209" s="96" t="str">
        <f>IF(G209=DATEN!$L$87,"x","")</f>
        <v/>
      </c>
      <c r="T209" s="96" t="str">
        <f t="shared" si="83"/>
        <v/>
      </c>
      <c r="U209" s="124" t="str">
        <f t="shared" si="84"/>
        <v/>
      </c>
      <c r="V209" s="90">
        <f>IF(V208&gt;V207,V207,V208)</f>
        <v>0</v>
      </c>
      <c r="W209" s="90" t="s">
        <v>79</v>
      </c>
      <c r="Z209" s="202" t="str">
        <f t="shared" si="79"/>
        <v/>
      </c>
      <c r="AA209" s="203" t="str">
        <f t="shared" si="80"/>
        <v/>
      </c>
    </row>
    <row r="210" spans="1:27" ht="14.25" x14ac:dyDescent="0.25">
      <c r="A210" s="285"/>
      <c r="B210" s="66">
        <f t="shared" si="81"/>
        <v>44518</v>
      </c>
      <c r="C210" s="67"/>
      <c r="D210" s="68"/>
      <c r="E210" s="69"/>
      <c r="F210" s="70"/>
      <c r="G210" s="71"/>
      <c r="H210" s="84" t="str">
        <f t="shared" si="82"/>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IF(Q210&gt;0,IF(AND(E210=F209,S209&lt;&gt;"x"),Q210+R209-N209,Q210),0)</f>
        <v>0</v>
      </c>
      <c r="S210" s="96" t="str">
        <f>IF(G210=DATEN!$L$87,"x","")</f>
        <v/>
      </c>
      <c r="T210" s="96" t="str">
        <f t="shared" si="83"/>
        <v/>
      </c>
      <c r="U210" s="124" t="str">
        <f t="shared" si="84"/>
        <v/>
      </c>
      <c r="V210" s="90">
        <f>V209+SUMIF(T206:T215,"x",H206:H215)</f>
        <v>0</v>
      </c>
      <c r="W210" s="91" t="s">
        <v>80</v>
      </c>
      <c r="Z210" s="202" t="str">
        <f t="shared" si="79"/>
        <v/>
      </c>
      <c r="AA210" s="203" t="str">
        <f t="shared" si="80"/>
        <v/>
      </c>
    </row>
    <row r="211" spans="1:27" ht="14.25" x14ac:dyDescent="0.25">
      <c r="A211" s="285"/>
      <c r="B211" s="66">
        <f t="shared" si="81"/>
        <v>44518</v>
      </c>
      <c r="C211" s="67"/>
      <c r="D211" s="68"/>
      <c r="E211" s="69"/>
      <c r="F211" s="70"/>
      <c r="G211" s="71"/>
      <c r="H211" s="84" t="str">
        <f t="shared" si="82"/>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v>0</v>
      </c>
      <c r="S211" s="96" t="str">
        <f>IF(G211=DATEN!$L$87,"x","")</f>
        <v/>
      </c>
      <c r="T211" s="96" t="str">
        <f t="shared" si="83"/>
        <v/>
      </c>
      <c r="U211" s="124" t="str">
        <f t="shared" si="84"/>
        <v/>
      </c>
      <c r="V211" s="90"/>
      <c r="W211" s="91"/>
      <c r="Z211" s="202" t="str">
        <f t="shared" si="79"/>
        <v/>
      </c>
      <c r="AA211" s="203" t="str">
        <f t="shared" si="80"/>
        <v/>
      </c>
    </row>
    <row r="212" spans="1:27" ht="14.25" x14ac:dyDescent="0.25">
      <c r="A212" s="285"/>
      <c r="B212" s="66">
        <f t="shared" si="81"/>
        <v>44518</v>
      </c>
      <c r="C212" s="67"/>
      <c r="D212" s="68"/>
      <c r="E212" s="69"/>
      <c r="F212" s="70"/>
      <c r="G212" s="71"/>
      <c r="H212" s="84" t="str">
        <f t="shared" si="82"/>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v>0</v>
      </c>
      <c r="S212" s="96" t="str">
        <f>IF(G212=DATEN!$L$87,"x","")</f>
        <v/>
      </c>
      <c r="T212" s="96" t="str">
        <f t="shared" si="83"/>
        <v/>
      </c>
      <c r="U212" s="124" t="str">
        <f t="shared" si="84"/>
        <v/>
      </c>
      <c r="V212" s="90"/>
      <c r="W212" s="91"/>
      <c r="Z212" s="202" t="str">
        <f t="shared" si="79"/>
        <v/>
      </c>
      <c r="AA212" s="203" t="str">
        <f t="shared" si="80"/>
        <v/>
      </c>
    </row>
    <row r="213" spans="1:27" ht="14.25" x14ac:dyDescent="0.25">
      <c r="A213" s="285"/>
      <c r="B213" s="66">
        <f t="shared" si="81"/>
        <v>44518</v>
      </c>
      <c r="C213" s="67"/>
      <c r="D213" s="68"/>
      <c r="E213" s="69"/>
      <c r="F213" s="70"/>
      <c r="G213" s="71"/>
      <c r="H213" s="84" t="str">
        <f t="shared" si="82"/>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v>0</v>
      </c>
      <c r="S213" s="96" t="str">
        <f>IF(G213=DATEN!$L$87,"x","")</f>
        <v/>
      </c>
      <c r="T213" s="96" t="str">
        <f t="shared" si="83"/>
        <v/>
      </c>
      <c r="U213" s="124" t="str">
        <f t="shared" si="84"/>
        <v/>
      </c>
      <c r="Z213" s="202" t="str">
        <f t="shared" si="79"/>
        <v/>
      </c>
      <c r="AA213" s="203" t="str">
        <f t="shared" si="80"/>
        <v/>
      </c>
    </row>
    <row r="214" spans="1:27" ht="14.25" x14ac:dyDescent="0.25">
      <c r="A214" s="285"/>
      <c r="B214" s="66">
        <f t="shared" si="81"/>
        <v>44518</v>
      </c>
      <c r="C214" s="67"/>
      <c r="D214" s="68"/>
      <c r="E214" s="69"/>
      <c r="F214" s="70"/>
      <c r="G214" s="71"/>
      <c r="H214" s="84" t="str">
        <f t="shared" si="82"/>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v>0</v>
      </c>
      <c r="S214" s="96" t="str">
        <f>IF(G214=DATEN!$L$87,"x","")</f>
        <v/>
      </c>
      <c r="T214" s="96" t="str">
        <f t="shared" si="83"/>
        <v/>
      </c>
      <c r="U214" s="124" t="str">
        <f t="shared" si="84"/>
        <v/>
      </c>
      <c r="Z214" s="202" t="str">
        <f t="shared" si="79"/>
        <v/>
      </c>
      <c r="AA214" s="203" t="str">
        <f t="shared" si="80"/>
        <v/>
      </c>
    </row>
    <row r="215" spans="1:27" ht="14.25" x14ac:dyDescent="0.25">
      <c r="A215" s="286"/>
      <c r="B215" s="66">
        <f t="shared" si="81"/>
        <v>44518</v>
      </c>
      <c r="C215" s="67"/>
      <c r="D215" s="68"/>
      <c r="E215" s="69"/>
      <c r="F215" s="70"/>
      <c r="G215" s="71"/>
      <c r="H215" s="84" t="str">
        <f t="shared" si="82"/>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v>0</v>
      </c>
      <c r="S215" s="96" t="str">
        <f>IF(G215=DATEN!$L$87,"x","")</f>
        <v/>
      </c>
      <c r="T215" s="96" t="str">
        <f t="shared" si="83"/>
        <v/>
      </c>
      <c r="U215" s="124" t="str">
        <f t="shared" si="84"/>
        <v/>
      </c>
      <c r="Z215" s="202" t="str">
        <f t="shared" si="79"/>
        <v/>
      </c>
      <c r="AA215" s="203" t="str">
        <f t="shared" si="80"/>
        <v/>
      </c>
    </row>
    <row r="216" spans="1:27" ht="14.25" customHeight="1" x14ac:dyDescent="0.25">
      <c r="A216" s="2">
        <f>IF(LEN(B216)&gt;0,IF(WEEKDAY(B216)=4,TRUNC((B216-DATE(YEAR(B216+3-MOD(B216-2,7)),1,MOD(B216-2,7)-9))/7),IF(WEEKDAY(B216)=5,"KW","")),"")</f>
        <v>47</v>
      </c>
      <c r="B216" s="81">
        <f>B205+1</f>
        <v>44518</v>
      </c>
      <c r="C216" s="78">
        <f>IF(WEEKDAY(B216)=1,7,WEEKDAY(B216)-1)</f>
        <v>3</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-0.32916666666666666</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2025-47</v>
      </c>
      <c r="Q216" s="94">
        <f>SUM(Q206:Q215)</f>
        <v>0</v>
      </c>
      <c r="R216" s="94"/>
      <c r="S216" s="94"/>
      <c r="T216" s="94"/>
      <c r="U216" s="125"/>
      <c r="V216" s="105">
        <f ca="1">IF(D216="x",DATEN!$N$88,DATEN!$N$87)</f>
        <v>0.125</v>
      </c>
      <c r="W216" s="91" t="s">
        <v>92</v>
      </c>
      <c r="X216" s="145">
        <f>IF(LEN(B216)&gt;0,IF(WEEKDAY(B216,2)=1,H216,H216+X205),X205)</f>
        <v>0</v>
      </c>
      <c r="Z216" s="202" t="str">
        <f t="shared" si="79"/>
        <v/>
      </c>
      <c r="AA216" s="203" t="str">
        <f t="shared" si="80"/>
        <v/>
      </c>
    </row>
    <row r="217" spans="1:27" ht="14.25" x14ac:dyDescent="0.25">
      <c r="A217" s="285" t="str">
        <f>IF(ISNA(MATCH(B227,DATEN!$D$18:$D$42,0)),"",INDEX(DATEN!$C$18:$D$42,MATCH(B227,DATEN!$D$18:$D$42,0),1))</f>
        <v/>
      </c>
      <c r="B217" s="66">
        <f t="shared" ref="B217:B226" si="85">B206+1</f>
        <v>44519</v>
      </c>
      <c r="C217" s="67"/>
      <c r="D217" s="68"/>
      <c r="E217" s="69"/>
      <c r="F217" s="70"/>
      <c r="G217" s="71"/>
      <c r="H217" s="84" t="str">
        <f t="shared" ref="H217:H226" si="86">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87">IF(ISNA(VLOOKUP(G217,ArbKapp,3,FALSE))=TRUE,"",IF(VLOOKUP(G217,ArbKapp,3,FALSE)="x","x",""))</f>
        <v/>
      </c>
      <c r="U217" s="124" t="str">
        <f t="shared" ref="U217:U226" si="88">IF(ISNA(MATCH(G217,Kapp12Ordi,0)),"","x")</f>
        <v/>
      </c>
      <c r="V217" s="90">
        <f>Q227-N227</f>
        <v>0</v>
      </c>
      <c r="W217" s="90" t="s">
        <v>67</v>
      </c>
      <c r="Z217" s="202" t="str">
        <f t="shared" si="79"/>
        <v/>
      </c>
      <c r="AA217" s="203" t="str">
        <f t="shared" si="80"/>
        <v/>
      </c>
    </row>
    <row r="218" spans="1:27" ht="14.25" x14ac:dyDescent="0.25">
      <c r="A218" s="285"/>
      <c r="B218" s="66">
        <f t="shared" si="85"/>
        <v>44519</v>
      </c>
      <c r="C218" s="67"/>
      <c r="D218" s="68"/>
      <c r="E218" s="69"/>
      <c r="F218" s="70"/>
      <c r="G218" s="71"/>
      <c r="H218" s="84" t="str">
        <f t="shared" si="86"/>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87"/>
        <v/>
      </c>
      <c r="U218" s="124" t="str">
        <f t="shared" si="88"/>
        <v/>
      </c>
      <c r="V218" s="90">
        <f>IF(ISNA(MATCH("x",U217:U226,0)),MaxZeit,MaxBildung)</f>
        <v>0.41666666666666702</v>
      </c>
      <c r="W218" s="90" t="s">
        <v>75</v>
      </c>
      <c r="Z218" s="202" t="str">
        <f t="shared" si="79"/>
        <v/>
      </c>
      <c r="AA218" s="203" t="str">
        <f t="shared" si="80"/>
        <v/>
      </c>
    </row>
    <row r="219" spans="1:27" ht="14.25" x14ac:dyDescent="0.25">
      <c r="A219" s="285"/>
      <c r="B219" s="66">
        <f t="shared" si="85"/>
        <v>44519</v>
      </c>
      <c r="C219" s="67"/>
      <c r="D219" s="68"/>
      <c r="E219" s="69"/>
      <c r="F219" s="70"/>
      <c r="G219" s="71"/>
      <c r="H219" s="84" t="str">
        <f t="shared" si="86"/>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IF(Q219&gt;0,IF(AND(E219=F218,S218&lt;&gt;"x"),Q219+R218-N218,Q219),0)</f>
        <v>0</v>
      </c>
      <c r="S219" s="96" t="str">
        <f>IF(G219=DATEN!$L$87,"x","")</f>
        <v/>
      </c>
      <c r="T219" s="96" t="str">
        <f t="shared" si="87"/>
        <v/>
      </c>
      <c r="U219" s="124" t="str">
        <f t="shared" si="88"/>
        <v/>
      </c>
      <c r="V219" s="92">
        <f>SUMIF(T217:T226,"&lt;&gt;x",H217:H226)-N227</f>
        <v>0</v>
      </c>
      <c r="W219" s="91" t="s">
        <v>81</v>
      </c>
      <c r="Z219" s="202" t="str">
        <f t="shared" si="79"/>
        <v/>
      </c>
      <c r="AA219" s="203" t="str">
        <f t="shared" si="80"/>
        <v/>
      </c>
    </row>
    <row r="220" spans="1:27" ht="14.25" x14ac:dyDescent="0.25">
      <c r="A220" s="285"/>
      <c r="B220" s="66">
        <f t="shared" si="85"/>
        <v>44519</v>
      </c>
      <c r="C220" s="67"/>
      <c r="D220" s="68"/>
      <c r="E220" s="69"/>
      <c r="F220" s="70"/>
      <c r="G220" s="71"/>
      <c r="H220" s="84" t="str">
        <f t="shared" si="86"/>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IF(Q220&gt;0,IF(AND(E220=F219,S219&lt;&gt;"x"),Q220+R219-N219,Q220),0)</f>
        <v>0</v>
      </c>
      <c r="S220" s="96" t="str">
        <f>IF(G220=DATEN!$L$87,"x","")</f>
        <v/>
      </c>
      <c r="T220" s="96" t="str">
        <f t="shared" si="87"/>
        <v/>
      </c>
      <c r="U220" s="124" t="str">
        <f t="shared" si="88"/>
        <v/>
      </c>
      <c r="V220" s="90">
        <f>IF(V219&gt;V218,V218,V219)</f>
        <v>0</v>
      </c>
      <c r="W220" s="90" t="s">
        <v>79</v>
      </c>
      <c r="Z220" s="202" t="str">
        <f t="shared" si="79"/>
        <v/>
      </c>
      <c r="AA220" s="203" t="str">
        <f t="shared" si="80"/>
        <v/>
      </c>
    </row>
    <row r="221" spans="1:27" ht="14.25" x14ac:dyDescent="0.25">
      <c r="A221" s="285"/>
      <c r="B221" s="66">
        <f t="shared" si="85"/>
        <v>44519</v>
      </c>
      <c r="C221" s="67"/>
      <c r="D221" s="68"/>
      <c r="E221" s="69"/>
      <c r="F221" s="70"/>
      <c r="G221" s="71"/>
      <c r="H221" s="84" t="str">
        <f t="shared" si="86"/>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IF(Q221&gt;0,IF(AND(E221=F220,S220&lt;&gt;"x"),Q221+R220-N220,Q221),0)</f>
        <v>0</v>
      </c>
      <c r="S221" s="96" t="str">
        <f>IF(G221=DATEN!$L$87,"x","")</f>
        <v/>
      </c>
      <c r="T221" s="96" t="str">
        <f t="shared" si="87"/>
        <v/>
      </c>
      <c r="U221" s="124" t="str">
        <f t="shared" si="88"/>
        <v/>
      </c>
      <c r="V221" s="90">
        <f>V220+SUMIF(T217:T226,"x",H217:H226)</f>
        <v>0</v>
      </c>
      <c r="W221" s="91" t="s">
        <v>80</v>
      </c>
      <c r="Z221" s="202" t="str">
        <f t="shared" si="79"/>
        <v/>
      </c>
      <c r="AA221" s="203" t="str">
        <f t="shared" si="80"/>
        <v/>
      </c>
    </row>
    <row r="222" spans="1:27" ht="14.25" x14ac:dyDescent="0.25">
      <c r="A222" s="285"/>
      <c r="B222" s="66">
        <f t="shared" si="85"/>
        <v>44519</v>
      </c>
      <c r="C222" s="67"/>
      <c r="D222" s="68"/>
      <c r="E222" s="69"/>
      <c r="F222" s="70"/>
      <c r="G222" s="71"/>
      <c r="H222" s="84" t="str">
        <f t="shared" si="86"/>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v>0</v>
      </c>
      <c r="S222" s="96" t="str">
        <f>IF(G222=DATEN!$L$87,"x","")</f>
        <v/>
      </c>
      <c r="T222" s="96" t="str">
        <f t="shared" si="87"/>
        <v/>
      </c>
      <c r="U222" s="124" t="str">
        <f t="shared" si="88"/>
        <v/>
      </c>
      <c r="V222" s="90"/>
      <c r="W222" s="91"/>
      <c r="Z222" s="202" t="str">
        <f t="shared" si="79"/>
        <v/>
      </c>
      <c r="AA222" s="203" t="str">
        <f t="shared" si="80"/>
        <v/>
      </c>
    </row>
    <row r="223" spans="1:27" ht="14.25" x14ac:dyDescent="0.25">
      <c r="A223" s="285"/>
      <c r="B223" s="66">
        <f t="shared" si="85"/>
        <v>44519</v>
      </c>
      <c r="C223" s="67"/>
      <c r="D223" s="68"/>
      <c r="E223" s="69"/>
      <c r="F223" s="70"/>
      <c r="G223" s="71"/>
      <c r="H223" s="84" t="str">
        <f t="shared" si="86"/>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v>0</v>
      </c>
      <c r="S223" s="96" t="str">
        <f>IF(G223=DATEN!$L$87,"x","")</f>
        <v/>
      </c>
      <c r="T223" s="96" t="str">
        <f t="shared" si="87"/>
        <v/>
      </c>
      <c r="U223" s="124" t="str">
        <f t="shared" si="88"/>
        <v/>
      </c>
      <c r="V223" s="90"/>
      <c r="W223" s="91"/>
      <c r="Z223" s="202" t="str">
        <f t="shared" si="79"/>
        <v/>
      </c>
      <c r="AA223" s="203" t="str">
        <f t="shared" si="80"/>
        <v/>
      </c>
    </row>
    <row r="224" spans="1:27" ht="14.25" x14ac:dyDescent="0.25">
      <c r="A224" s="285"/>
      <c r="B224" s="66">
        <f t="shared" si="85"/>
        <v>44519</v>
      </c>
      <c r="C224" s="67"/>
      <c r="D224" s="68"/>
      <c r="E224" s="69"/>
      <c r="F224" s="70"/>
      <c r="G224" s="71"/>
      <c r="H224" s="84" t="str">
        <f t="shared" si="86"/>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v>0</v>
      </c>
      <c r="S224" s="96" t="str">
        <f>IF(G224=DATEN!$L$87,"x","")</f>
        <v/>
      </c>
      <c r="T224" s="96" t="str">
        <f t="shared" si="87"/>
        <v/>
      </c>
      <c r="U224" s="124" t="str">
        <f t="shared" si="88"/>
        <v/>
      </c>
      <c r="Z224" s="202" t="str">
        <f t="shared" si="79"/>
        <v/>
      </c>
      <c r="AA224" s="203" t="str">
        <f t="shared" si="80"/>
        <v/>
      </c>
    </row>
    <row r="225" spans="1:27" ht="14.25" x14ac:dyDescent="0.25">
      <c r="A225" s="285"/>
      <c r="B225" s="66">
        <f t="shared" si="85"/>
        <v>44519</v>
      </c>
      <c r="C225" s="67"/>
      <c r="D225" s="68"/>
      <c r="E225" s="69"/>
      <c r="F225" s="70"/>
      <c r="G225" s="71"/>
      <c r="H225" s="84" t="str">
        <f t="shared" si="86"/>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v>0</v>
      </c>
      <c r="S225" s="96" t="str">
        <f>IF(G225=DATEN!$L$87,"x","")</f>
        <v/>
      </c>
      <c r="T225" s="96" t="str">
        <f t="shared" si="87"/>
        <v/>
      </c>
      <c r="U225" s="124" t="str">
        <f t="shared" si="88"/>
        <v/>
      </c>
      <c r="Z225" s="202" t="str">
        <f t="shared" si="79"/>
        <v/>
      </c>
      <c r="AA225" s="203" t="str">
        <f t="shared" si="80"/>
        <v/>
      </c>
    </row>
    <row r="226" spans="1:27" ht="14.25" x14ac:dyDescent="0.25">
      <c r="A226" s="286"/>
      <c r="B226" s="66">
        <f t="shared" si="85"/>
        <v>44519</v>
      </c>
      <c r="C226" s="67"/>
      <c r="D226" s="68"/>
      <c r="E226" s="69"/>
      <c r="F226" s="70"/>
      <c r="G226" s="71"/>
      <c r="H226" s="84" t="str">
        <f t="shared" si="86"/>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v>0</v>
      </c>
      <c r="S226" s="96" t="str">
        <f>IF(G226=DATEN!$L$87,"x","")</f>
        <v/>
      </c>
      <c r="T226" s="96" t="str">
        <f t="shared" si="87"/>
        <v/>
      </c>
      <c r="U226" s="124" t="str">
        <f t="shared" si="88"/>
        <v/>
      </c>
      <c r="Z226" s="202" t="str">
        <f t="shared" si="79"/>
        <v/>
      </c>
      <c r="AA226" s="203" t="str">
        <f t="shared" si="80"/>
        <v/>
      </c>
    </row>
    <row r="227" spans="1:27" ht="14.25" customHeight="1" x14ac:dyDescent="0.25">
      <c r="A227" s="2" t="str">
        <f>IF(LEN(B227)&gt;0,IF(WEEKDAY(B227)=4,TRUNC((B227-DATE(YEAR(B227+3-MOD(B227-2,7)),1,MOD(B227-2,7)-9))/7),IF(WEEKDAY(B227)=5,"KW","")),"")</f>
        <v>KW</v>
      </c>
      <c r="B227" s="81">
        <f>B216+1</f>
        <v>44519</v>
      </c>
      <c r="C227" s="78">
        <f>IF(WEEKDAY(B227)=1,7,WEEKDAY(B227)-1)</f>
        <v>4</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-0.32916666666666666</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2025-47</v>
      </c>
      <c r="Q227" s="94">
        <f>SUM(Q217:Q226)</f>
        <v>0</v>
      </c>
      <c r="R227" s="94"/>
      <c r="S227" s="94"/>
      <c r="T227" s="94"/>
      <c r="U227" s="125"/>
      <c r="V227" s="105">
        <f ca="1">IF(D227="x",DATEN!$N$88,DATEN!$N$87)</f>
        <v>0.125</v>
      </c>
      <c r="W227" s="91" t="s">
        <v>92</v>
      </c>
      <c r="X227" s="145">
        <f>IF(LEN(B227)&gt;0,IF(WEEKDAY(B227,2)=1,H227,H227+X216),X216)</f>
        <v>0</v>
      </c>
      <c r="Z227" s="202" t="str">
        <f t="shared" si="79"/>
        <v/>
      </c>
      <c r="AA227" s="203" t="str">
        <f t="shared" si="80"/>
        <v/>
      </c>
    </row>
    <row r="228" spans="1:27" ht="14.25" x14ac:dyDescent="0.25">
      <c r="A228" s="285" t="str">
        <f>IF(ISNA(MATCH(B238,DATEN!$D$18:$D$42,0)),"",INDEX(DATEN!$C$18:$D$42,MATCH(B238,DATEN!$D$18:$D$42,0),1))</f>
        <v/>
      </c>
      <c r="B228" s="66">
        <f t="shared" ref="B228:B237" si="89">B217+1</f>
        <v>44520</v>
      </c>
      <c r="C228" s="67"/>
      <c r="D228" s="68"/>
      <c r="E228" s="69"/>
      <c r="F228" s="70"/>
      <c r="G228" s="71"/>
      <c r="H228" s="84" t="str">
        <f t="shared" ref="H228:H237" si="9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91">IF(ISNA(VLOOKUP(G228,ArbKapp,3,FALSE))=TRUE,"",IF(VLOOKUP(G228,ArbKapp,3,FALSE)="x","x",""))</f>
        <v/>
      </c>
      <c r="U228" s="124" t="str">
        <f t="shared" ref="U228:U237" si="92">IF(ISNA(MATCH(G228,Kapp12Ordi,0)),"","x")</f>
        <v/>
      </c>
      <c r="V228" s="90">
        <f>Q238-N238</f>
        <v>0</v>
      </c>
      <c r="W228" s="90" t="s">
        <v>67</v>
      </c>
      <c r="Z228" s="202" t="str">
        <f t="shared" si="79"/>
        <v/>
      </c>
      <c r="AA228" s="203" t="str">
        <f t="shared" si="80"/>
        <v/>
      </c>
    </row>
    <row r="229" spans="1:27" ht="14.25" x14ac:dyDescent="0.25">
      <c r="A229" s="285"/>
      <c r="B229" s="66">
        <f t="shared" si="89"/>
        <v>44520</v>
      </c>
      <c r="C229" s="67"/>
      <c r="D229" s="68"/>
      <c r="E229" s="69"/>
      <c r="F229" s="70"/>
      <c r="G229" s="71"/>
      <c r="H229" s="84" t="str">
        <f t="shared" si="9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91"/>
        <v/>
      </c>
      <c r="U229" s="124" t="str">
        <f t="shared" si="92"/>
        <v/>
      </c>
      <c r="V229" s="90">
        <f>IF(ISNA(MATCH("x",U228:U237,0)),MaxZeit,MaxBildung)</f>
        <v>0.41666666666666702</v>
      </c>
      <c r="W229" s="90" t="s">
        <v>75</v>
      </c>
      <c r="Z229" s="202" t="str">
        <f t="shared" si="79"/>
        <v/>
      </c>
      <c r="AA229" s="203" t="str">
        <f t="shared" si="80"/>
        <v/>
      </c>
    </row>
    <row r="230" spans="1:27" ht="14.25" x14ac:dyDescent="0.25">
      <c r="A230" s="285"/>
      <c r="B230" s="66">
        <f t="shared" si="89"/>
        <v>44520</v>
      </c>
      <c r="C230" s="67"/>
      <c r="D230" s="68"/>
      <c r="E230" s="69"/>
      <c r="F230" s="70"/>
      <c r="G230" s="71"/>
      <c r="H230" s="84" t="str">
        <f t="shared" si="9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IF(Q230&gt;0,IF(AND(E230=F229,S229&lt;&gt;"x"),Q230+R229-N229,Q230),0)</f>
        <v>0</v>
      </c>
      <c r="S230" s="96" t="str">
        <f>IF(G230=DATEN!$L$87,"x","")</f>
        <v/>
      </c>
      <c r="T230" s="96" t="str">
        <f t="shared" si="91"/>
        <v/>
      </c>
      <c r="U230" s="124" t="str">
        <f t="shared" si="92"/>
        <v/>
      </c>
      <c r="V230" s="92">
        <f>SUMIF(T228:T237,"&lt;&gt;x",H228:H237)-N238</f>
        <v>0</v>
      </c>
      <c r="W230" s="91" t="s">
        <v>81</v>
      </c>
      <c r="Z230" s="202" t="str">
        <f t="shared" si="79"/>
        <v/>
      </c>
      <c r="AA230" s="203" t="str">
        <f t="shared" si="80"/>
        <v/>
      </c>
    </row>
    <row r="231" spans="1:27" ht="14.25" x14ac:dyDescent="0.25">
      <c r="A231" s="285"/>
      <c r="B231" s="66">
        <f t="shared" si="89"/>
        <v>44520</v>
      </c>
      <c r="C231" s="67"/>
      <c r="D231" s="68"/>
      <c r="E231" s="69"/>
      <c r="F231" s="70"/>
      <c r="G231" s="71"/>
      <c r="H231" s="84" t="str">
        <f t="shared" si="9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IF(Q231&gt;0,IF(AND(E231=F230,S230&lt;&gt;"x"),Q231+R230-N230,Q231),0)</f>
        <v>0</v>
      </c>
      <c r="S231" s="96" t="str">
        <f>IF(G231=DATEN!$L$87,"x","")</f>
        <v/>
      </c>
      <c r="T231" s="96" t="str">
        <f t="shared" si="91"/>
        <v/>
      </c>
      <c r="U231" s="124" t="str">
        <f t="shared" si="92"/>
        <v/>
      </c>
      <c r="V231" s="90">
        <f>IF(V230&gt;V229,V229,V230)</f>
        <v>0</v>
      </c>
      <c r="W231" s="90" t="s">
        <v>79</v>
      </c>
      <c r="Z231" s="202" t="str">
        <f t="shared" si="79"/>
        <v/>
      </c>
      <c r="AA231" s="203" t="str">
        <f t="shared" si="80"/>
        <v/>
      </c>
    </row>
    <row r="232" spans="1:27" ht="14.25" x14ac:dyDescent="0.25">
      <c r="A232" s="285"/>
      <c r="B232" s="66">
        <f t="shared" si="89"/>
        <v>44520</v>
      </c>
      <c r="C232" s="67"/>
      <c r="D232" s="68"/>
      <c r="E232" s="69"/>
      <c r="F232" s="70"/>
      <c r="G232" s="71"/>
      <c r="H232" s="84" t="str">
        <f t="shared" si="9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IF(Q232&gt;0,IF(AND(E232=F231,S231&lt;&gt;"x"),Q232+R231-N231,Q232),0)</f>
        <v>0</v>
      </c>
      <c r="S232" s="96" t="str">
        <f>IF(G232=DATEN!$L$87,"x","")</f>
        <v/>
      </c>
      <c r="T232" s="96" t="str">
        <f t="shared" si="91"/>
        <v/>
      </c>
      <c r="U232" s="124" t="str">
        <f t="shared" si="92"/>
        <v/>
      </c>
      <c r="V232" s="90">
        <f>V231+SUMIF(T228:T237,"x",H228:H237)</f>
        <v>0</v>
      </c>
      <c r="W232" s="91" t="s">
        <v>80</v>
      </c>
      <c r="Z232" s="202" t="str">
        <f t="shared" si="79"/>
        <v/>
      </c>
      <c r="AA232" s="203" t="str">
        <f t="shared" si="80"/>
        <v/>
      </c>
    </row>
    <row r="233" spans="1:27" ht="14.25" x14ac:dyDescent="0.25">
      <c r="A233" s="285"/>
      <c r="B233" s="66">
        <f t="shared" si="89"/>
        <v>44520</v>
      </c>
      <c r="C233" s="67"/>
      <c r="D233" s="68"/>
      <c r="E233" s="69"/>
      <c r="F233" s="70"/>
      <c r="G233" s="71"/>
      <c r="H233" s="84" t="str">
        <f t="shared" si="9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v>0</v>
      </c>
      <c r="S233" s="96" t="str">
        <f>IF(G233=DATEN!$L$87,"x","")</f>
        <v/>
      </c>
      <c r="T233" s="96" t="str">
        <f t="shared" si="91"/>
        <v/>
      </c>
      <c r="U233" s="124" t="str">
        <f t="shared" si="92"/>
        <v/>
      </c>
      <c r="V233" s="90"/>
      <c r="W233" s="91"/>
      <c r="Z233" s="202" t="str">
        <f t="shared" si="79"/>
        <v/>
      </c>
      <c r="AA233" s="203" t="str">
        <f t="shared" si="80"/>
        <v/>
      </c>
    </row>
    <row r="234" spans="1:27" ht="14.25" x14ac:dyDescent="0.25">
      <c r="A234" s="285"/>
      <c r="B234" s="66">
        <f t="shared" si="89"/>
        <v>44520</v>
      </c>
      <c r="C234" s="67"/>
      <c r="D234" s="68"/>
      <c r="E234" s="69"/>
      <c r="F234" s="70"/>
      <c r="G234" s="71"/>
      <c r="H234" s="84" t="str">
        <f t="shared" si="9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v>0</v>
      </c>
      <c r="S234" s="96" t="str">
        <f>IF(G234=DATEN!$L$87,"x","")</f>
        <v/>
      </c>
      <c r="T234" s="96" t="str">
        <f t="shared" si="91"/>
        <v/>
      </c>
      <c r="U234" s="124" t="str">
        <f t="shared" si="92"/>
        <v/>
      </c>
      <c r="V234" s="90"/>
      <c r="W234" s="91"/>
      <c r="Z234" s="202" t="str">
        <f t="shared" si="79"/>
        <v/>
      </c>
      <c r="AA234" s="203" t="str">
        <f t="shared" si="80"/>
        <v/>
      </c>
    </row>
    <row r="235" spans="1:27" ht="14.25" x14ac:dyDescent="0.25">
      <c r="A235" s="285"/>
      <c r="B235" s="66">
        <f t="shared" si="89"/>
        <v>44520</v>
      </c>
      <c r="C235" s="67"/>
      <c r="D235" s="68"/>
      <c r="E235" s="69"/>
      <c r="F235" s="70"/>
      <c r="G235" s="71"/>
      <c r="H235" s="84" t="str">
        <f t="shared" si="9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v>0</v>
      </c>
      <c r="S235" s="96" t="str">
        <f>IF(G235=DATEN!$L$87,"x","")</f>
        <v/>
      </c>
      <c r="T235" s="96" t="str">
        <f t="shared" si="91"/>
        <v/>
      </c>
      <c r="U235" s="124" t="str">
        <f t="shared" si="92"/>
        <v/>
      </c>
      <c r="Z235" s="202" t="str">
        <f t="shared" si="79"/>
        <v/>
      </c>
      <c r="AA235" s="203" t="str">
        <f t="shared" si="80"/>
        <v/>
      </c>
    </row>
    <row r="236" spans="1:27" ht="14.25" x14ac:dyDescent="0.25">
      <c r="A236" s="285"/>
      <c r="B236" s="66">
        <f t="shared" si="89"/>
        <v>44520</v>
      </c>
      <c r="C236" s="67"/>
      <c r="D236" s="68"/>
      <c r="E236" s="69"/>
      <c r="F236" s="70"/>
      <c r="G236" s="71"/>
      <c r="H236" s="84" t="str">
        <f t="shared" si="9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v>0</v>
      </c>
      <c r="S236" s="96" t="str">
        <f>IF(G236=DATEN!$L$87,"x","")</f>
        <v/>
      </c>
      <c r="T236" s="96" t="str">
        <f t="shared" si="91"/>
        <v/>
      </c>
      <c r="U236" s="124" t="str">
        <f t="shared" si="92"/>
        <v/>
      </c>
      <c r="Z236" s="202" t="str">
        <f t="shared" si="79"/>
        <v/>
      </c>
      <c r="AA236" s="203" t="str">
        <f t="shared" si="80"/>
        <v/>
      </c>
    </row>
    <row r="237" spans="1:27" ht="14.25" x14ac:dyDescent="0.25">
      <c r="A237" s="286"/>
      <c r="B237" s="66">
        <f t="shared" si="89"/>
        <v>44520</v>
      </c>
      <c r="C237" s="67"/>
      <c r="D237" s="68"/>
      <c r="E237" s="69"/>
      <c r="F237" s="70"/>
      <c r="G237" s="71"/>
      <c r="H237" s="84" t="str">
        <f t="shared" si="9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v>0</v>
      </c>
      <c r="S237" s="96" t="str">
        <f>IF(G237=DATEN!$L$87,"x","")</f>
        <v/>
      </c>
      <c r="T237" s="96" t="str">
        <f t="shared" si="91"/>
        <v/>
      </c>
      <c r="U237" s="124" t="str">
        <f t="shared" si="92"/>
        <v/>
      </c>
      <c r="Z237" s="202" t="str">
        <f t="shared" si="79"/>
        <v/>
      </c>
      <c r="AA237" s="203" t="str">
        <f t="shared" si="80"/>
        <v/>
      </c>
    </row>
    <row r="238" spans="1:27" ht="14.25" customHeight="1" x14ac:dyDescent="0.25">
      <c r="A238" s="2" t="str">
        <f>IF(LEN(B238)&gt;0,IF(WEEKDAY(B238)=4,TRUNC((B238-DATE(YEAR(B238+3-MOD(B238-2,7)),1,MOD(B238-2,7)-9))/7),IF(WEEKDAY(B238)=5,"KW","")),"")</f>
        <v/>
      </c>
      <c r="B238" s="81">
        <f>B227+1</f>
        <v>44520</v>
      </c>
      <c r="C238" s="78">
        <f>IF(WEEKDAY(B238)=1,7,WEEKDAY(B238)-1)</f>
        <v>5</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-0.32916666666666666</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2025-47</v>
      </c>
      <c r="Q238" s="94">
        <f>SUM(Q228:Q237)</f>
        <v>0</v>
      </c>
      <c r="R238" s="94"/>
      <c r="S238" s="94"/>
      <c r="T238" s="94"/>
      <c r="U238" s="125"/>
      <c r="V238" s="105">
        <f ca="1">IF(D238="x",DATEN!$N$88,DATEN!$N$87)</f>
        <v>0.125</v>
      </c>
      <c r="W238" s="91" t="s">
        <v>92</v>
      </c>
      <c r="X238" s="145">
        <f>IF(LEN(B238)&gt;0,IF(WEEKDAY(B238,2)=1,H238,H238+X227),X227)</f>
        <v>0</v>
      </c>
      <c r="Z238" s="202" t="str">
        <f t="shared" si="79"/>
        <v/>
      </c>
      <c r="AA238" s="203" t="str">
        <f t="shared" si="80"/>
        <v/>
      </c>
    </row>
    <row r="239" spans="1:27" ht="14.25" x14ac:dyDescent="0.25">
      <c r="A239" s="285" t="str">
        <f>IF(ISNA(MATCH(B249,DATEN!$D$18:$D$42,0)),"",INDEX(DATEN!$C$18:$D$42,MATCH(B249,DATEN!$D$18:$D$42,0),1))</f>
        <v/>
      </c>
      <c r="B239" s="66">
        <f t="shared" ref="B239:B248" si="93">B228+1</f>
        <v>44521</v>
      </c>
      <c r="C239" s="67"/>
      <c r="D239" s="68"/>
      <c r="E239" s="69"/>
      <c r="F239" s="70"/>
      <c r="G239" s="71"/>
      <c r="H239" s="84" t="str">
        <f t="shared" ref="H239:H248" si="94">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95">IF(ISNA(VLOOKUP(G239,ArbKapp,3,FALSE))=TRUE,"",IF(VLOOKUP(G239,ArbKapp,3,FALSE)="x","x",""))</f>
        <v/>
      </c>
      <c r="U239" s="124" t="str">
        <f t="shared" ref="U239:U248" si="96">IF(ISNA(MATCH(G239,Kapp12Ordi,0)),"","x")</f>
        <v/>
      </c>
      <c r="V239" s="90">
        <f>Q249-N249</f>
        <v>0</v>
      </c>
      <c r="W239" s="90" t="s">
        <v>67</v>
      </c>
      <c r="Z239" s="202" t="str">
        <f t="shared" si="79"/>
        <v/>
      </c>
      <c r="AA239" s="203" t="str">
        <f t="shared" si="80"/>
        <v/>
      </c>
    </row>
    <row r="240" spans="1:27" ht="14.25" x14ac:dyDescent="0.25">
      <c r="A240" s="285"/>
      <c r="B240" s="66">
        <f t="shared" si="93"/>
        <v>44521</v>
      </c>
      <c r="C240" s="67"/>
      <c r="D240" s="68"/>
      <c r="E240" s="69"/>
      <c r="F240" s="70"/>
      <c r="G240" s="71"/>
      <c r="H240" s="84" t="str">
        <f t="shared" si="94"/>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95"/>
        <v/>
      </c>
      <c r="U240" s="124" t="str">
        <f t="shared" si="96"/>
        <v/>
      </c>
      <c r="V240" s="90">
        <f>IF(ISNA(MATCH("x",U239:U248,0)),MaxZeit,MaxBildung)</f>
        <v>0.41666666666666702</v>
      </c>
      <c r="W240" s="90" t="s">
        <v>75</v>
      </c>
      <c r="Z240" s="202" t="str">
        <f t="shared" si="79"/>
        <v/>
      </c>
      <c r="AA240" s="203" t="str">
        <f t="shared" si="80"/>
        <v/>
      </c>
    </row>
    <row r="241" spans="1:27" ht="14.25" x14ac:dyDescent="0.25">
      <c r="A241" s="285"/>
      <c r="B241" s="66">
        <f t="shared" si="93"/>
        <v>44521</v>
      </c>
      <c r="C241" s="67"/>
      <c r="D241" s="68"/>
      <c r="E241" s="69"/>
      <c r="F241" s="70"/>
      <c r="G241" s="71"/>
      <c r="H241" s="84" t="str">
        <f t="shared" si="94"/>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IF(Q241&gt;0,IF(AND(E241=F240,S240&lt;&gt;"x"),Q241+R240-N240,Q241),0)</f>
        <v>0</v>
      </c>
      <c r="S241" s="96" t="str">
        <f>IF(G241=DATEN!$L$87,"x","")</f>
        <v/>
      </c>
      <c r="T241" s="96" t="str">
        <f t="shared" si="95"/>
        <v/>
      </c>
      <c r="U241" s="124" t="str">
        <f t="shared" si="96"/>
        <v/>
      </c>
      <c r="V241" s="92">
        <f>SUMIF(T239:T248,"&lt;&gt;x",H239:H248)-N249</f>
        <v>0</v>
      </c>
      <c r="W241" s="91" t="s">
        <v>81</v>
      </c>
      <c r="Z241" s="202" t="str">
        <f t="shared" si="79"/>
        <v/>
      </c>
      <c r="AA241" s="203" t="str">
        <f t="shared" si="80"/>
        <v/>
      </c>
    </row>
    <row r="242" spans="1:27" ht="14.25" x14ac:dyDescent="0.25">
      <c r="A242" s="285"/>
      <c r="B242" s="66">
        <f t="shared" si="93"/>
        <v>44521</v>
      </c>
      <c r="C242" s="67"/>
      <c r="D242" s="68"/>
      <c r="E242" s="69"/>
      <c r="F242" s="70"/>
      <c r="G242" s="71"/>
      <c r="H242" s="84" t="str">
        <f t="shared" si="94"/>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IF(Q242&gt;0,IF(AND(E242=F241,S241&lt;&gt;"x"),Q242+R241-N241,Q242),0)</f>
        <v>0</v>
      </c>
      <c r="S242" s="96" t="str">
        <f>IF(G242=DATEN!$L$87,"x","")</f>
        <v/>
      </c>
      <c r="T242" s="96" t="str">
        <f t="shared" si="95"/>
        <v/>
      </c>
      <c r="U242" s="124" t="str">
        <f t="shared" si="96"/>
        <v/>
      </c>
      <c r="V242" s="90">
        <f>IF(V241&gt;V240,V240,V241)</f>
        <v>0</v>
      </c>
      <c r="W242" s="90" t="s">
        <v>79</v>
      </c>
      <c r="Z242" s="202" t="str">
        <f t="shared" si="79"/>
        <v/>
      </c>
      <c r="AA242" s="203" t="str">
        <f t="shared" si="80"/>
        <v/>
      </c>
    </row>
    <row r="243" spans="1:27" ht="14.25" x14ac:dyDescent="0.25">
      <c r="A243" s="285"/>
      <c r="B243" s="66">
        <f t="shared" si="93"/>
        <v>44521</v>
      </c>
      <c r="C243" s="67"/>
      <c r="D243" s="68"/>
      <c r="E243" s="69"/>
      <c r="F243" s="70"/>
      <c r="G243" s="71"/>
      <c r="H243" s="84" t="str">
        <f t="shared" si="94"/>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IF(Q243&gt;0,IF(AND(E243=F242,S242&lt;&gt;"x"),Q243+R242-N242,Q243),0)</f>
        <v>0</v>
      </c>
      <c r="S243" s="96" t="str">
        <f>IF(G243=DATEN!$L$87,"x","")</f>
        <v/>
      </c>
      <c r="T243" s="96" t="str">
        <f t="shared" si="95"/>
        <v/>
      </c>
      <c r="U243" s="124" t="str">
        <f t="shared" si="96"/>
        <v/>
      </c>
      <c r="V243" s="90">
        <f>V242+SUMIF(T239:T248,"x",H239:H248)</f>
        <v>0</v>
      </c>
      <c r="W243" s="91" t="s">
        <v>80</v>
      </c>
      <c r="Z243" s="202" t="str">
        <f t="shared" si="79"/>
        <v/>
      </c>
      <c r="AA243" s="203" t="str">
        <f t="shared" si="80"/>
        <v/>
      </c>
    </row>
    <row r="244" spans="1:27" ht="14.25" x14ac:dyDescent="0.25">
      <c r="A244" s="285"/>
      <c r="B244" s="66">
        <f t="shared" si="93"/>
        <v>44521</v>
      </c>
      <c r="C244" s="67"/>
      <c r="D244" s="68"/>
      <c r="E244" s="69"/>
      <c r="F244" s="70"/>
      <c r="G244" s="71"/>
      <c r="H244" s="84" t="str">
        <f t="shared" si="94"/>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v>0</v>
      </c>
      <c r="S244" s="96" t="str">
        <f>IF(G244=DATEN!$L$87,"x","")</f>
        <v/>
      </c>
      <c r="T244" s="96" t="str">
        <f t="shared" si="95"/>
        <v/>
      </c>
      <c r="U244" s="124" t="str">
        <f t="shared" si="96"/>
        <v/>
      </c>
      <c r="V244" s="90"/>
      <c r="W244" s="91"/>
      <c r="Z244" s="202" t="str">
        <f t="shared" si="79"/>
        <v/>
      </c>
      <c r="AA244" s="203" t="str">
        <f t="shared" si="80"/>
        <v/>
      </c>
    </row>
    <row r="245" spans="1:27" ht="14.25" x14ac:dyDescent="0.25">
      <c r="A245" s="285"/>
      <c r="B245" s="66">
        <f t="shared" si="93"/>
        <v>44521</v>
      </c>
      <c r="C245" s="67"/>
      <c r="D245" s="68"/>
      <c r="E245" s="69"/>
      <c r="F245" s="70"/>
      <c r="G245" s="71"/>
      <c r="H245" s="84" t="str">
        <f t="shared" si="94"/>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v>0</v>
      </c>
      <c r="S245" s="96" t="str">
        <f>IF(G245=DATEN!$L$87,"x","")</f>
        <v/>
      </c>
      <c r="T245" s="96" t="str">
        <f t="shared" si="95"/>
        <v/>
      </c>
      <c r="U245" s="124" t="str">
        <f t="shared" si="96"/>
        <v/>
      </c>
      <c r="V245" s="90"/>
      <c r="W245" s="91"/>
      <c r="Z245" s="202" t="str">
        <f t="shared" si="79"/>
        <v/>
      </c>
      <c r="AA245" s="203" t="str">
        <f t="shared" si="80"/>
        <v/>
      </c>
    </row>
    <row r="246" spans="1:27" ht="14.25" x14ac:dyDescent="0.25">
      <c r="A246" s="285"/>
      <c r="B246" s="66">
        <f t="shared" si="93"/>
        <v>44521</v>
      </c>
      <c r="C246" s="67"/>
      <c r="D246" s="68"/>
      <c r="E246" s="69"/>
      <c r="F246" s="70"/>
      <c r="G246" s="71"/>
      <c r="H246" s="84" t="str">
        <f t="shared" si="94"/>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v>0</v>
      </c>
      <c r="S246" s="96" t="str">
        <f>IF(G246=DATEN!$L$87,"x","")</f>
        <v/>
      </c>
      <c r="T246" s="96" t="str">
        <f t="shared" si="95"/>
        <v/>
      </c>
      <c r="U246" s="124" t="str">
        <f t="shared" si="96"/>
        <v/>
      </c>
      <c r="Z246" s="202" t="str">
        <f t="shared" si="79"/>
        <v/>
      </c>
      <c r="AA246" s="203" t="str">
        <f t="shared" si="80"/>
        <v/>
      </c>
    </row>
    <row r="247" spans="1:27" ht="14.25" x14ac:dyDescent="0.25">
      <c r="A247" s="285"/>
      <c r="B247" s="66">
        <f t="shared" si="93"/>
        <v>44521</v>
      </c>
      <c r="C247" s="67"/>
      <c r="D247" s="68"/>
      <c r="E247" s="69"/>
      <c r="F247" s="70"/>
      <c r="G247" s="71"/>
      <c r="H247" s="84" t="str">
        <f t="shared" si="94"/>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v>0</v>
      </c>
      <c r="S247" s="96" t="str">
        <f>IF(G247=DATEN!$L$87,"x","")</f>
        <v/>
      </c>
      <c r="T247" s="96" t="str">
        <f t="shared" si="95"/>
        <v/>
      </c>
      <c r="U247" s="124" t="str">
        <f t="shared" si="96"/>
        <v/>
      </c>
      <c r="Z247" s="202" t="str">
        <f t="shared" si="79"/>
        <v/>
      </c>
      <c r="AA247" s="203" t="str">
        <f t="shared" si="80"/>
        <v/>
      </c>
    </row>
    <row r="248" spans="1:27" ht="14.25" x14ac:dyDescent="0.25">
      <c r="A248" s="286"/>
      <c r="B248" s="66">
        <f t="shared" si="93"/>
        <v>44521</v>
      </c>
      <c r="C248" s="67"/>
      <c r="D248" s="68"/>
      <c r="E248" s="69"/>
      <c r="F248" s="70"/>
      <c r="G248" s="71"/>
      <c r="H248" s="84" t="str">
        <f t="shared" si="94"/>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v>0</v>
      </c>
      <c r="S248" s="96" t="str">
        <f>IF(G248=DATEN!$L$87,"x","")</f>
        <v/>
      </c>
      <c r="T248" s="96" t="str">
        <f t="shared" si="95"/>
        <v/>
      </c>
      <c r="U248" s="124" t="str">
        <f t="shared" si="96"/>
        <v/>
      </c>
      <c r="Z248" s="202" t="str">
        <f t="shared" si="79"/>
        <v/>
      </c>
      <c r="AA248" s="203" t="str">
        <f t="shared" si="80"/>
        <v/>
      </c>
    </row>
    <row r="249" spans="1:27" ht="14.25" customHeight="1" x14ac:dyDescent="0.25">
      <c r="A249" s="2" t="str">
        <f>IF(LEN(B249)&gt;0,IF(WEEKDAY(B249)=4,TRUNC((B249-DATE(YEAR(B249+3-MOD(B249-2,7)),1,MOD(B249-2,7)-9))/7),IF(WEEKDAY(B249)=5,"KW","")),"")</f>
        <v/>
      </c>
      <c r="B249" s="81">
        <f>B238+1</f>
        <v>44521</v>
      </c>
      <c r="C249" s="78">
        <f>IF(WEEKDAY(B249)=1,7,WEEKDAY(B249)-1)</f>
        <v>6</v>
      </c>
      <c r="D249" s="79" t="str" cm="1">
        <f t="array" aca="1" ref="D249" ca="1">IF(LEN(B249)&gt;0,IF(OR(INDIRECT("DATEN!D"&amp;9+C249)=0,NOT(ISNA(MATCH(B249,DATEN!$D$18:$D$33,0)))),"X",IF(OR(B249=DATEN!$D$26-1,B249=DATEN!$D$27-2,B249=DATEN!$D$30-2),"V","")),"")</f>
        <v>X</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2025-47</v>
      </c>
      <c r="Q249" s="94">
        <f>SUM(Q239:Q248)</f>
        <v>0</v>
      </c>
      <c r="R249" s="94"/>
      <c r="S249" s="94"/>
      <c r="T249" s="94"/>
      <c r="U249" s="125"/>
      <c r="V249" s="105">
        <f ca="1">IF(D249="x",DATEN!$N$88,DATEN!$N$87)</f>
        <v>0.16666666666666666</v>
      </c>
      <c r="W249" s="91" t="s">
        <v>92</v>
      </c>
      <c r="X249" s="145">
        <f>IF(LEN(B249)&gt;0,IF(WEEKDAY(B249,2)=1,H249,H249+X238),X238)</f>
        <v>0</v>
      </c>
      <c r="Z249" s="202" t="str">
        <f t="shared" si="79"/>
        <v/>
      </c>
      <c r="AA249" s="203" t="str">
        <f t="shared" si="80"/>
        <v/>
      </c>
    </row>
    <row r="250" spans="1:27" ht="14.25" x14ac:dyDescent="0.25">
      <c r="A250" s="285" t="str">
        <f>IF(ISNA(MATCH(B260,DATEN!$D$18:$D$42,0)),"",INDEX(DATEN!$C$18:$D$42,MATCH(B260,DATEN!$D$18:$D$42,0),1))</f>
        <v/>
      </c>
      <c r="B250" s="66">
        <f t="shared" ref="B250:B259" si="97">B239+1</f>
        <v>44522</v>
      </c>
      <c r="C250" s="67"/>
      <c r="D250" s="68"/>
      <c r="E250" s="69"/>
      <c r="F250" s="70"/>
      <c r="G250" s="71"/>
      <c r="H250" s="84" t="str">
        <f t="shared" ref="H250:H259" si="98">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99">IF(ISNA(VLOOKUP(G250,ArbKapp,3,FALSE))=TRUE,"",IF(VLOOKUP(G250,ArbKapp,3,FALSE)="x","x",""))</f>
        <v/>
      </c>
      <c r="U250" s="124" t="str">
        <f t="shared" ref="U250:U259" si="100">IF(ISNA(MATCH(G250,Kapp12Ordi,0)),"","x")</f>
        <v/>
      </c>
      <c r="V250" s="90">
        <f>Q260-N260</f>
        <v>0</v>
      </c>
      <c r="W250" s="90" t="s">
        <v>67</v>
      </c>
      <c r="Z250" s="202" t="str">
        <f t="shared" si="79"/>
        <v/>
      </c>
      <c r="AA250" s="203" t="str">
        <f t="shared" si="80"/>
        <v/>
      </c>
    </row>
    <row r="251" spans="1:27" ht="14.25" x14ac:dyDescent="0.25">
      <c r="A251" s="285"/>
      <c r="B251" s="66">
        <f t="shared" si="97"/>
        <v>44522</v>
      </c>
      <c r="C251" s="67"/>
      <c r="D251" s="68"/>
      <c r="E251" s="69"/>
      <c r="F251" s="70"/>
      <c r="G251" s="71"/>
      <c r="H251" s="84" t="str">
        <f t="shared" si="98"/>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99"/>
        <v/>
      </c>
      <c r="U251" s="124" t="str">
        <f t="shared" si="100"/>
        <v/>
      </c>
      <c r="V251" s="90">
        <f>IF(ISNA(MATCH("x",U250:U259,0)),MaxZeit,MaxBildung)</f>
        <v>0.41666666666666702</v>
      </c>
      <c r="W251" s="90" t="s">
        <v>75</v>
      </c>
      <c r="Z251" s="202" t="str">
        <f t="shared" si="79"/>
        <v/>
      </c>
      <c r="AA251" s="203" t="str">
        <f t="shared" si="80"/>
        <v/>
      </c>
    </row>
    <row r="252" spans="1:27" ht="14.25" x14ac:dyDescent="0.25">
      <c r="A252" s="285"/>
      <c r="B252" s="66">
        <f t="shared" si="97"/>
        <v>44522</v>
      </c>
      <c r="C252" s="67"/>
      <c r="D252" s="68"/>
      <c r="E252" s="69"/>
      <c r="F252" s="70"/>
      <c r="G252" s="71"/>
      <c r="H252" s="84" t="str">
        <f t="shared" si="98"/>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IF(Q252&gt;0,IF(AND(E252=F251,S251&lt;&gt;"x"),Q252+R251-N251,Q252),0)</f>
        <v>0</v>
      </c>
      <c r="S252" s="96" t="str">
        <f>IF(G252=DATEN!$L$87,"x","")</f>
        <v/>
      </c>
      <c r="T252" s="96" t="str">
        <f t="shared" si="99"/>
        <v/>
      </c>
      <c r="U252" s="124" t="str">
        <f t="shared" si="100"/>
        <v/>
      </c>
      <c r="V252" s="92">
        <f>SUMIF(T250:T259,"&lt;&gt;x",H250:H259)-N260</f>
        <v>0</v>
      </c>
      <c r="W252" s="91" t="s">
        <v>81</v>
      </c>
      <c r="Z252" s="202" t="str">
        <f t="shared" si="79"/>
        <v/>
      </c>
      <c r="AA252" s="203" t="str">
        <f t="shared" si="80"/>
        <v/>
      </c>
    </row>
    <row r="253" spans="1:27" ht="14.25" x14ac:dyDescent="0.25">
      <c r="A253" s="285"/>
      <c r="B253" s="66">
        <f t="shared" si="97"/>
        <v>44522</v>
      </c>
      <c r="C253" s="67"/>
      <c r="D253" s="68"/>
      <c r="E253" s="69"/>
      <c r="F253" s="70"/>
      <c r="G253" s="71"/>
      <c r="H253" s="84" t="str">
        <f t="shared" si="98"/>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IF(Q253&gt;0,IF(AND(E253=F252,S252&lt;&gt;"x"),Q253+R252-N252,Q253),0)</f>
        <v>0</v>
      </c>
      <c r="S253" s="96" t="str">
        <f>IF(G253=DATEN!$L$87,"x","")</f>
        <v/>
      </c>
      <c r="T253" s="96" t="str">
        <f t="shared" si="99"/>
        <v/>
      </c>
      <c r="U253" s="124" t="str">
        <f t="shared" si="100"/>
        <v/>
      </c>
      <c r="V253" s="90">
        <f>IF(V252&gt;V251,V251,V252)</f>
        <v>0</v>
      </c>
      <c r="W253" s="90" t="s">
        <v>79</v>
      </c>
      <c r="Z253" s="202" t="str">
        <f t="shared" si="79"/>
        <v/>
      </c>
      <c r="AA253" s="203" t="str">
        <f t="shared" si="80"/>
        <v/>
      </c>
    </row>
    <row r="254" spans="1:27" ht="14.25" x14ac:dyDescent="0.25">
      <c r="A254" s="285"/>
      <c r="B254" s="66">
        <f t="shared" si="97"/>
        <v>44522</v>
      </c>
      <c r="C254" s="67"/>
      <c r="D254" s="68"/>
      <c r="E254" s="69"/>
      <c r="F254" s="70"/>
      <c r="G254" s="71"/>
      <c r="H254" s="84" t="str">
        <f t="shared" si="98"/>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IF(Q254&gt;0,IF(AND(E254=F253,S253&lt;&gt;"x"),Q254+R253-N253,Q254),0)</f>
        <v>0</v>
      </c>
      <c r="S254" s="96" t="str">
        <f>IF(G254=DATEN!$L$87,"x","")</f>
        <v/>
      </c>
      <c r="T254" s="96" t="str">
        <f t="shared" si="99"/>
        <v/>
      </c>
      <c r="U254" s="124" t="str">
        <f t="shared" si="100"/>
        <v/>
      </c>
      <c r="V254" s="90">
        <f>V253+SUMIF(T250:T259,"x",H250:H259)</f>
        <v>0</v>
      </c>
      <c r="W254" s="91" t="s">
        <v>80</v>
      </c>
      <c r="Z254" s="202" t="str">
        <f t="shared" si="79"/>
        <v/>
      </c>
      <c r="AA254" s="203" t="str">
        <f t="shared" si="80"/>
        <v/>
      </c>
    </row>
    <row r="255" spans="1:27" ht="14.25" x14ac:dyDescent="0.25">
      <c r="A255" s="285"/>
      <c r="B255" s="66">
        <f t="shared" si="97"/>
        <v>44522</v>
      </c>
      <c r="C255" s="67"/>
      <c r="D255" s="68"/>
      <c r="E255" s="69"/>
      <c r="F255" s="70"/>
      <c r="G255" s="71"/>
      <c r="H255" s="84" t="str">
        <f t="shared" si="98"/>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v>0</v>
      </c>
      <c r="S255" s="96" t="str">
        <f>IF(G255=DATEN!$L$87,"x","")</f>
        <v/>
      </c>
      <c r="T255" s="96" t="str">
        <f t="shared" si="99"/>
        <v/>
      </c>
      <c r="U255" s="124" t="str">
        <f t="shared" si="100"/>
        <v/>
      </c>
      <c r="V255" s="90"/>
      <c r="W255" s="91"/>
      <c r="Z255" s="202" t="str">
        <f t="shared" si="79"/>
        <v/>
      </c>
      <c r="AA255" s="203" t="str">
        <f t="shared" si="80"/>
        <v/>
      </c>
    </row>
    <row r="256" spans="1:27" ht="14.25" x14ac:dyDescent="0.25">
      <c r="A256" s="285"/>
      <c r="B256" s="66">
        <f t="shared" si="97"/>
        <v>44522</v>
      </c>
      <c r="C256" s="67"/>
      <c r="D256" s="68"/>
      <c r="E256" s="69"/>
      <c r="F256" s="70"/>
      <c r="G256" s="71"/>
      <c r="H256" s="84" t="str">
        <f t="shared" si="98"/>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v>0</v>
      </c>
      <c r="S256" s="96" t="str">
        <f>IF(G256=DATEN!$L$87,"x","")</f>
        <v/>
      </c>
      <c r="T256" s="96" t="str">
        <f t="shared" si="99"/>
        <v/>
      </c>
      <c r="U256" s="124" t="str">
        <f t="shared" si="100"/>
        <v/>
      </c>
      <c r="V256" s="90"/>
      <c r="W256" s="91"/>
      <c r="Z256" s="202" t="str">
        <f t="shared" si="79"/>
        <v/>
      </c>
      <c r="AA256" s="203" t="str">
        <f t="shared" si="80"/>
        <v/>
      </c>
    </row>
    <row r="257" spans="1:27" ht="14.25" x14ac:dyDescent="0.25">
      <c r="A257" s="285"/>
      <c r="B257" s="66">
        <f t="shared" si="97"/>
        <v>44522</v>
      </c>
      <c r="C257" s="67"/>
      <c r="D257" s="68"/>
      <c r="E257" s="69"/>
      <c r="F257" s="70"/>
      <c r="G257" s="71"/>
      <c r="H257" s="84" t="str">
        <f t="shared" si="98"/>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v>0</v>
      </c>
      <c r="S257" s="96" t="str">
        <f>IF(G257=DATEN!$L$87,"x","")</f>
        <v/>
      </c>
      <c r="T257" s="96" t="str">
        <f t="shared" si="99"/>
        <v/>
      </c>
      <c r="U257" s="124" t="str">
        <f t="shared" si="100"/>
        <v/>
      </c>
      <c r="Z257" s="202" t="str">
        <f t="shared" si="79"/>
        <v/>
      </c>
      <c r="AA257" s="203" t="str">
        <f t="shared" si="80"/>
        <v/>
      </c>
    </row>
    <row r="258" spans="1:27" ht="14.25" x14ac:dyDescent="0.25">
      <c r="A258" s="285"/>
      <c r="B258" s="66">
        <f t="shared" si="97"/>
        <v>44522</v>
      </c>
      <c r="C258" s="67"/>
      <c r="D258" s="68"/>
      <c r="E258" s="69"/>
      <c r="F258" s="70"/>
      <c r="G258" s="71"/>
      <c r="H258" s="84" t="str">
        <f t="shared" si="98"/>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v>0</v>
      </c>
      <c r="S258" s="96" t="str">
        <f>IF(G258=DATEN!$L$87,"x","")</f>
        <v/>
      </c>
      <c r="T258" s="96" t="str">
        <f t="shared" si="99"/>
        <v/>
      </c>
      <c r="U258" s="124" t="str">
        <f t="shared" si="100"/>
        <v/>
      </c>
      <c r="Z258" s="202" t="str">
        <f t="shared" si="79"/>
        <v/>
      </c>
      <c r="AA258" s="203" t="str">
        <f t="shared" si="80"/>
        <v/>
      </c>
    </row>
    <row r="259" spans="1:27" ht="14.25" x14ac:dyDescent="0.25">
      <c r="A259" s="286"/>
      <c r="B259" s="66">
        <f t="shared" si="97"/>
        <v>44522</v>
      </c>
      <c r="C259" s="67"/>
      <c r="D259" s="68"/>
      <c r="E259" s="69"/>
      <c r="F259" s="70"/>
      <c r="G259" s="71"/>
      <c r="H259" s="84" t="str">
        <f t="shared" si="98"/>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v>0</v>
      </c>
      <c r="S259" s="96" t="str">
        <f>IF(G259=DATEN!$L$87,"x","")</f>
        <v/>
      </c>
      <c r="T259" s="96" t="str">
        <f t="shared" si="99"/>
        <v/>
      </c>
      <c r="U259" s="124" t="str">
        <f t="shared" si="100"/>
        <v/>
      </c>
      <c r="Z259" s="202" t="str">
        <f t="shared" si="79"/>
        <v/>
      </c>
      <c r="AA259" s="203" t="str">
        <f t="shared" si="80"/>
        <v/>
      </c>
    </row>
    <row r="260" spans="1:27" ht="14.25" customHeight="1" x14ac:dyDescent="0.25">
      <c r="A260" s="2" t="str">
        <f>IF(LEN(B260)&gt;0,IF(WEEKDAY(B260)=4,TRUNC((B260-DATE(YEAR(B260+3-MOD(B260-2,7)),1,MOD(B260-2,7)-9))/7),IF(WEEKDAY(B260)=5,"KW","")),"")</f>
        <v/>
      </c>
      <c r="B260" s="81">
        <f>B249+1</f>
        <v>44522</v>
      </c>
      <c r="C260" s="78">
        <f>IF(WEEKDAY(B260)=1,7,WEEKDAY(B260)-1)</f>
        <v>7</v>
      </c>
      <c r="D260" s="79" t="str" cm="1">
        <f t="array" aca="1" ref="D260" ca="1">IF(LEN(B260)&gt;0,IF(OR(INDIRECT("DATEN!D"&amp;9+C260)=0,NOT(ISNA(MATCH(B260,DATEN!$D$18:$D$33,0)))),"X",IF(OR(B260=DATEN!$D$26-1,B260=DATEN!$D$27-2,B260=DATEN!$D$30-2),"V","")),"")</f>
        <v>X</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v>
      </c>
      <c r="L260" s="146" t="str">
        <f>IF(X260&gt;MaxWoZeit,"WoArbZeit&gt;48h!","")</f>
        <v/>
      </c>
      <c r="M260" s="93" t="str">
        <f>IF(V252&gt;V253,V252-V253,"")</f>
        <v/>
      </c>
      <c r="N260" s="93">
        <f>SUM(N250:N259)</f>
        <v>0</v>
      </c>
      <c r="O260" s="93">
        <f ca="1">IF(WEEKDAY(B260,2)=7,SUMIF('Auswertung-Wochen'!$Y$2:$Y$366,P260,'Auswertung-Wochen'!$V$2:$V$366)-SUMIF('Auswertung-Wochen'!$Y$2:$Y$366,P260,'Auswertung-Wochen'!$W$2:$W$366),"")</f>
        <v>-1.6458333333333335</v>
      </c>
      <c r="P260" s="93" t="str">
        <f>YEAR(B260)&amp;"-"&amp;TEXT(_xlfn.ISOWEEKNUM(B260),"00")</f>
        <v>2025-47</v>
      </c>
      <c r="Q260" s="94">
        <f>SUM(Q250:Q259)</f>
        <v>0</v>
      </c>
      <c r="R260" s="94"/>
      <c r="S260" s="94"/>
      <c r="T260" s="94"/>
      <c r="U260" s="125"/>
      <c r="V260" s="105">
        <f ca="1">IF(D260="x",DATEN!$N$88,DATEN!$N$87)</f>
        <v>0.16666666666666666</v>
      </c>
      <c r="W260" s="91" t="s">
        <v>92</v>
      </c>
      <c r="X260" s="145">
        <f>IF(LEN(B260)&gt;0,IF(WEEKDAY(B260,2)=1,H260,H260+X249),X249)</f>
        <v>0</v>
      </c>
      <c r="Z260" s="202" t="str">
        <f t="shared" si="79"/>
        <v/>
      </c>
      <c r="AA260" s="203" t="str">
        <f t="shared" si="80"/>
        <v/>
      </c>
    </row>
    <row r="261" spans="1:27" ht="14.25" x14ac:dyDescent="0.25">
      <c r="A261" s="285" t="str">
        <f>IF(ISNA(MATCH(B271,DATEN!$D$18:$D$42,0)),"",INDEX(DATEN!$C$18:$D$42,MATCH(B271,DATEN!$D$18:$D$42,0),1))</f>
        <v/>
      </c>
      <c r="B261" s="66">
        <f t="shared" ref="B261:B270" si="101">B250+1</f>
        <v>44523</v>
      </c>
      <c r="C261" s="67"/>
      <c r="D261" s="68"/>
      <c r="E261" s="69"/>
      <c r="F261" s="70"/>
      <c r="G261" s="71"/>
      <c r="H261" s="84" t="str">
        <f t="shared" ref="H261:H270" si="102">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03">IF(ISNA(VLOOKUP(G261,ArbKapp,3,FALSE))=TRUE,"",IF(VLOOKUP(G261,ArbKapp,3,FALSE)="x","x",""))</f>
        <v/>
      </c>
      <c r="U261" s="124" t="str">
        <f t="shared" ref="U261:U270" si="104">IF(ISNA(MATCH(G261,Kapp12Ordi,0)),"","x")</f>
        <v/>
      </c>
      <c r="V261" s="90">
        <f>Q271-N271</f>
        <v>0</v>
      </c>
      <c r="W261" s="90" t="s">
        <v>67</v>
      </c>
      <c r="Z261" s="202" t="str">
        <f t="shared" si="79"/>
        <v/>
      </c>
      <c r="AA261" s="203" t="str">
        <f t="shared" si="80"/>
        <v/>
      </c>
    </row>
    <row r="262" spans="1:27" ht="14.25" x14ac:dyDescent="0.25">
      <c r="A262" s="285"/>
      <c r="B262" s="66">
        <f t="shared" si="101"/>
        <v>44523</v>
      </c>
      <c r="C262" s="67"/>
      <c r="D262" s="68"/>
      <c r="E262" s="69"/>
      <c r="F262" s="70"/>
      <c r="G262" s="71"/>
      <c r="H262" s="84" t="str">
        <f t="shared" si="102"/>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03"/>
        <v/>
      </c>
      <c r="U262" s="124" t="str">
        <f t="shared" si="104"/>
        <v/>
      </c>
      <c r="V262" s="90">
        <f>IF(ISNA(MATCH("x",U261:U270,0)),MaxZeit,MaxBildung)</f>
        <v>0.41666666666666702</v>
      </c>
      <c r="W262" s="90" t="s">
        <v>75</v>
      </c>
      <c r="Z262" s="202" t="str">
        <f t="shared" si="79"/>
        <v/>
      </c>
      <c r="AA262" s="203" t="str">
        <f t="shared" si="80"/>
        <v/>
      </c>
    </row>
    <row r="263" spans="1:27" ht="14.25" x14ac:dyDescent="0.25">
      <c r="A263" s="285"/>
      <c r="B263" s="66">
        <f t="shared" si="101"/>
        <v>44523</v>
      </c>
      <c r="C263" s="67"/>
      <c r="D263" s="68"/>
      <c r="E263" s="69"/>
      <c r="F263" s="70"/>
      <c r="G263" s="71"/>
      <c r="H263" s="84" t="str">
        <f t="shared" si="102"/>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IF(Q263&gt;0,IF(AND(E263=F262,S262&lt;&gt;"x"),Q263+R262-N262,Q263),0)</f>
        <v>0</v>
      </c>
      <c r="S263" s="96" t="str">
        <f>IF(G263=DATEN!$L$87,"x","")</f>
        <v/>
      </c>
      <c r="T263" s="96" t="str">
        <f t="shared" si="103"/>
        <v/>
      </c>
      <c r="U263" s="124" t="str">
        <f t="shared" si="104"/>
        <v/>
      </c>
      <c r="V263" s="92">
        <f>SUMIF(T261:T270,"&lt;&gt;x",H261:H270)-N271</f>
        <v>0</v>
      </c>
      <c r="W263" s="91" t="s">
        <v>81</v>
      </c>
      <c r="Z263" s="202" t="str">
        <f t="shared" si="79"/>
        <v/>
      </c>
      <c r="AA263" s="203" t="str">
        <f t="shared" si="80"/>
        <v/>
      </c>
    </row>
    <row r="264" spans="1:27" ht="14.25" x14ac:dyDescent="0.25">
      <c r="A264" s="285"/>
      <c r="B264" s="66">
        <f t="shared" si="101"/>
        <v>44523</v>
      </c>
      <c r="C264" s="67"/>
      <c r="D264" s="68"/>
      <c r="E264" s="69"/>
      <c r="F264" s="70"/>
      <c r="G264" s="71"/>
      <c r="H264" s="84" t="str">
        <f t="shared" si="102"/>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IF(Q264&gt;0,IF(AND(E264=F263,S263&lt;&gt;"x"),Q264+R263-N263,Q264),0)</f>
        <v>0</v>
      </c>
      <c r="S264" s="96" t="str">
        <f>IF(G264=DATEN!$L$87,"x","")</f>
        <v/>
      </c>
      <c r="T264" s="96" t="str">
        <f t="shared" si="103"/>
        <v/>
      </c>
      <c r="U264" s="124" t="str">
        <f t="shared" si="104"/>
        <v/>
      </c>
      <c r="V264" s="90">
        <f>IF(V263&gt;V262,V262,V263)</f>
        <v>0</v>
      </c>
      <c r="W264" s="90" t="s">
        <v>79</v>
      </c>
      <c r="Z264" s="202" t="str">
        <f t="shared" si="79"/>
        <v/>
      </c>
      <c r="AA264" s="203" t="str">
        <f t="shared" si="80"/>
        <v/>
      </c>
    </row>
    <row r="265" spans="1:27" ht="14.25" x14ac:dyDescent="0.25">
      <c r="A265" s="285"/>
      <c r="B265" s="66">
        <f t="shared" si="101"/>
        <v>44523</v>
      </c>
      <c r="C265" s="67"/>
      <c r="D265" s="68"/>
      <c r="E265" s="69"/>
      <c r="F265" s="70"/>
      <c r="G265" s="71"/>
      <c r="H265" s="84" t="str">
        <f t="shared" si="102"/>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IF(Q265&gt;0,IF(AND(E265=F264,S264&lt;&gt;"x"),Q265+R264-N264,Q265),0)</f>
        <v>0</v>
      </c>
      <c r="S265" s="96" t="str">
        <f>IF(G265=DATEN!$L$87,"x","")</f>
        <v/>
      </c>
      <c r="T265" s="96" t="str">
        <f t="shared" si="103"/>
        <v/>
      </c>
      <c r="U265" s="124" t="str">
        <f t="shared" si="104"/>
        <v/>
      </c>
      <c r="V265" s="90">
        <f>V264+SUMIF(T261:T270,"x",H261:H270)</f>
        <v>0</v>
      </c>
      <c r="W265" s="91" t="s">
        <v>80</v>
      </c>
      <c r="Z265" s="202" t="str">
        <f t="shared" ref="Z265:Z328" si="105">IF(AND(G265&gt;0,G265&lt;&gt;"Tagessumme:"),G265,"")</f>
        <v/>
      </c>
      <c r="AA265" s="203" t="str">
        <f t="shared" ref="AA265:AA328" si="106">IF(G265&lt;&gt;"Tagessumme:",H265,"")</f>
        <v/>
      </c>
    </row>
    <row r="266" spans="1:27" ht="14.25" x14ac:dyDescent="0.25">
      <c r="A266" s="285"/>
      <c r="B266" s="66">
        <f t="shared" si="101"/>
        <v>44523</v>
      </c>
      <c r="C266" s="67"/>
      <c r="D266" s="68"/>
      <c r="E266" s="69"/>
      <c r="F266" s="70"/>
      <c r="G266" s="71"/>
      <c r="H266" s="84" t="str">
        <f t="shared" si="102"/>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v>0</v>
      </c>
      <c r="S266" s="96" t="str">
        <f>IF(G266=DATEN!$L$87,"x","")</f>
        <v/>
      </c>
      <c r="T266" s="96" t="str">
        <f t="shared" si="103"/>
        <v/>
      </c>
      <c r="U266" s="124" t="str">
        <f t="shared" si="104"/>
        <v/>
      </c>
      <c r="V266" s="90"/>
      <c r="W266" s="91"/>
      <c r="Z266" s="202" t="str">
        <f t="shared" si="105"/>
        <v/>
      </c>
      <c r="AA266" s="203" t="str">
        <f t="shared" si="106"/>
        <v/>
      </c>
    </row>
    <row r="267" spans="1:27" ht="14.25" x14ac:dyDescent="0.25">
      <c r="A267" s="285"/>
      <c r="B267" s="66">
        <f t="shared" si="101"/>
        <v>44523</v>
      </c>
      <c r="C267" s="67"/>
      <c r="D267" s="68"/>
      <c r="E267" s="69"/>
      <c r="F267" s="70"/>
      <c r="G267" s="71"/>
      <c r="H267" s="84" t="str">
        <f t="shared" si="102"/>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v>0</v>
      </c>
      <c r="S267" s="96" t="str">
        <f>IF(G267=DATEN!$L$87,"x","")</f>
        <v/>
      </c>
      <c r="T267" s="96" t="str">
        <f t="shared" si="103"/>
        <v/>
      </c>
      <c r="U267" s="124" t="str">
        <f t="shared" si="104"/>
        <v/>
      </c>
      <c r="V267" s="90"/>
      <c r="W267" s="91"/>
      <c r="Z267" s="202" t="str">
        <f t="shared" si="105"/>
        <v/>
      </c>
      <c r="AA267" s="203" t="str">
        <f t="shared" si="106"/>
        <v/>
      </c>
    </row>
    <row r="268" spans="1:27" ht="14.25" x14ac:dyDescent="0.25">
      <c r="A268" s="285"/>
      <c r="B268" s="66">
        <f t="shared" si="101"/>
        <v>44523</v>
      </c>
      <c r="C268" s="67"/>
      <c r="D268" s="68"/>
      <c r="E268" s="69"/>
      <c r="F268" s="70"/>
      <c r="G268" s="71"/>
      <c r="H268" s="84" t="str">
        <f t="shared" si="102"/>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v>0</v>
      </c>
      <c r="S268" s="96" t="str">
        <f>IF(G268=DATEN!$L$87,"x","")</f>
        <v/>
      </c>
      <c r="T268" s="96" t="str">
        <f t="shared" si="103"/>
        <v/>
      </c>
      <c r="U268" s="124" t="str">
        <f t="shared" si="104"/>
        <v/>
      </c>
      <c r="Z268" s="202" t="str">
        <f t="shared" si="105"/>
        <v/>
      </c>
      <c r="AA268" s="203" t="str">
        <f t="shared" si="106"/>
        <v/>
      </c>
    </row>
    <row r="269" spans="1:27" ht="14.25" x14ac:dyDescent="0.25">
      <c r="A269" s="285"/>
      <c r="B269" s="66">
        <f t="shared" si="101"/>
        <v>44523</v>
      </c>
      <c r="C269" s="67"/>
      <c r="D269" s="68"/>
      <c r="E269" s="69"/>
      <c r="F269" s="70"/>
      <c r="G269" s="71"/>
      <c r="H269" s="84" t="str">
        <f t="shared" si="102"/>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v>0</v>
      </c>
      <c r="S269" s="96" t="str">
        <f>IF(G269=DATEN!$L$87,"x","")</f>
        <v/>
      </c>
      <c r="T269" s="96" t="str">
        <f t="shared" si="103"/>
        <v/>
      </c>
      <c r="U269" s="124" t="str">
        <f t="shared" si="104"/>
        <v/>
      </c>
      <c r="Z269" s="202" t="str">
        <f t="shared" si="105"/>
        <v/>
      </c>
      <c r="AA269" s="203" t="str">
        <f t="shared" si="106"/>
        <v/>
      </c>
    </row>
    <row r="270" spans="1:27" ht="14.25" x14ac:dyDescent="0.25">
      <c r="A270" s="286"/>
      <c r="B270" s="66">
        <f t="shared" si="101"/>
        <v>44523</v>
      </c>
      <c r="C270" s="67"/>
      <c r="D270" s="68"/>
      <c r="E270" s="69"/>
      <c r="F270" s="70"/>
      <c r="G270" s="71"/>
      <c r="H270" s="84" t="str">
        <f t="shared" si="102"/>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v>0</v>
      </c>
      <c r="S270" s="96" t="str">
        <f>IF(G270=DATEN!$L$87,"x","")</f>
        <v/>
      </c>
      <c r="T270" s="96" t="str">
        <f t="shared" si="103"/>
        <v/>
      </c>
      <c r="U270" s="124" t="str">
        <f t="shared" si="104"/>
        <v/>
      </c>
      <c r="Z270" s="202" t="str">
        <f t="shared" si="105"/>
        <v/>
      </c>
      <c r="AA270" s="203" t="str">
        <f t="shared" si="106"/>
        <v/>
      </c>
    </row>
    <row r="271" spans="1:27" ht="14.25" customHeight="1" x14ac:dyDescent="0.25">
      <c r="A271" s="2" t="str">
        <f>IF(LEN(B271)&gt;0,IF(WEEKDAY(B271)=4,TRUNC((B271-DATE(YEAR(B271+3-MOD(B271-2,7)),1,MOD(B271-2,7)-9))/7),IF(WEEKDAY(B271)=5,"KW","")),"")</f>
        <v/>
      </c>
      <c r="B271" s="81">
        <f>B260+1</f>
        <v>44523</v>
      </c>
      <c r="C271" s="78">
        <f>IF(WEEKDAY(B271)=1,7,WEEKDAY(B271)-1)</f>
        <v>1</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-0.329166666666667</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2025-48</v>
      </c>
      <c r="Q271" s="94">
        <f>SUM(Q261:Q270)</f>
        <v>0</v>
      </c>
      <c r="R271" s="94"/>
      <c r="S271" s="94"/>
      <c r="T271" s="94"/>
      <c r="U271" s="125"/>
      <c r="V271" s="105">
        <f ca="1">IF(D271="x",DATEN!$N$88,DATEN!$N$87)</f>
        <v>0.125</v>
      </c>
      <c r="W271" s="91" t="s">
        <v>92</v>
      </c>
      <c r="X271" s="145">
        <f>IF(LEN(B271)&gt;0,IF(WEEKDAY(B271,2)=1,H271,H271+X260),X260)</f>
        <v>0</v>
      </c>
      <c r="Z271" s="202" t="str">
        <f t="shared" si="105"/>
        <v/>
      </c>
      <c r="AA271" s="203" t="str">
        <f t="shared" si="106"/>
        <v/>
      </c>
    </row>
    <row r="272" spans="1:27" ht="14.25" x14ac:dyDescent="0.25">
      <c r="A272" s="285" t="str">
        <f>IF(ISNA(MATCH(B282,DATEN!$D$18:$D$42,0)),"",INDEX(DATEN!$C$18:$D$42,MATCH(B282,DATEN!$D$18:$D$42,0),1))</f>
        <v/>
      </c>
      <c r="B272" s="66">
        <f t="shared" ref="B272:B281" si="107">B261+1</f>
        <v>44524</v>
      </c>
      <c r="C272" s="67"/>
      <c r="D272" s="68"/>
      <c r="E272" s="69"/>
      <c r="F272" s="70"/>
      <c r="G272" s="71"/>
      <c r="H272" s="84" t="str">
        <f t="shared" ref="H272:H281" si="108">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09">IF(ISNA(VLOOKUP(G272,ArbKapp,3,FALSE))=TRUE,"",IF(VLOOKUP(G272,ArbKapp,3,FALSE)="x","x",""))</f>
        <v/>
      </c>
      <c r="U272" s="124" t="str">
        <f t="shared" ref="U272:U281" si="110">IF(ISNA(MATCH(G272,Kapp12Ordi,0)),"","x")</f>
        <v/>
      </c>
      <c r="V272" s="90">
        <f>Q282-N282</f>
        <v>0</v>
      </c>
      <c r="W272" s="90" t="s">
        <v>67</v>
      </c>
      <c r="Z272" s="202" t="str">
        <f t="shared" si="105"/>
        <v/>
      </c>
      <c r="AA272" s="203" t="str">
        <f t="shared" si="106"/>
        <v/>
      </c>
    </row>
    <row r="273" spans="1:27" ht="14.25" x14ac:dyDescent="0.25">
      <c r="A273" s="285"/>
      <c r="B273" s="66">
        <f t="shared" si="107"/>
        <v>44524</v>
      </c>
      <c r="C273" s="67"/>
      <c r="D273" s="68"/>
      <c r="E273" s="69"/>
      <c r="F273" s="70"/>
      <c r="G273" s="71"/>
      <c r="H273" s="84" t="str">
        <f t="shared" si="108"/>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09"/>
        <v/>
      </c>
      <c r="U273" s="124" t="str">
        <f t="shared" si="110"/>
        <v/>
      </c>
      <c r="V273" s="90">
        <f>IF(ISNA(MATCH("x",U272:U281,0)),MaxZeit,MaxBildung)</f>
        <v>0.41666666666666702</v>
      </c>
      <c r="W273" s="90" t="s">
        <v>75</v>
      </c>
      <c r="Z273" s="202" t="str">
        <f t="shared" si="105"/>
        <v/>
      </c>
      <c r="AA273" s="203" t="str">
        <f t="shared" si="106"/>
        <v/>
      </c>
    </row>
    <row r="274" spans="1:27" ht="14.25" x14ac:dyDescent="0.25">
      <c r="A274" s="285"/>
      <c r="B274" s="66">
        <f t="shared" si="107"/>
        <v>44524</v>
      </c>
      <c r="C274" s="67"/>
      <c r="D274" s="68"/>
      <c r="E274" s="69"/>
      <c r="F274" s="70"/>
      <c r="G274" s="71"/>
      <c r="H274" s="84" t="str">
        <f t="shared" si="108"/>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IF(Q274&gt;0,IF(AND(E274=F273,S273&lt;&gt;"x"),Q274+R273-N273,Q274),0)</f>
        <v>0</v>
      </c>
      <c r="S274" s="96" t="str">
        <f>IF(G274=DATEN!$L$87,"x","")</f>
        <v/>
      </c>
      <c r="T274" s="96" t="str">
        <f t="shared" si="109"/>
        <v/>
      </c>
      <c r="U274" s="124" t="str">
        <f t="shared" si="110"/>
        <v/>
      </c>
      <c r="V274" s="92">
        <f>SUMIF(T272:T281,"&lt;&gt;x",H272:H281)-N282</f>
        <v>0</v>
      </c>
      <c r="W274" s="91" t="s">
        <v>81</v>
      </c>
      <c r="Z274" s="202" t="str">
        <f t="shared" si="105"/>
        <v/>
      </c>
      <c r="AA274" s="203" t="str">
        <f t="shared" si="106"/>
        <v/>
      </c>
    </row>
    <row r="275" spans="1:27" ht="14.25" x14ac:dyDescent="0.25">
      <c r="A275" s="285"/>
      <c r="B275" s="66">
        <f t="shared" si="107"/>
        <v>44524</v>
      </c>
      <c r="C275" s="67"/>
      <c r="D275" s="68"/>
      <c r="E275" s="69"/>
      <c r="F275" s="70"/>
      <c r="G275" s="71"/>
      <c r="H275" s="84" t="str">
        <f t="shared" si="108"/>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IF(Q275&gt;0,IF(AND(E275=F274,S274&lt;&gt;"x"),Q275+R274-N274,Q275),0)</f>
        <v>0</v>
      </c>
      <c r="S275" s="96" t="str">
        <f>IF(G275=DATEN!$L$87,"x","")</f>
        <v/>
      </c>
      <c r="T275" s="96" t="str">
        <f t="shared" si="109"/>
        <v/>
      </c>
      <c r="U275" s="124" t="str">
        <f t="shared" si="110"/>
        <v/>
      </c>
      <c r="V275" s="90">
        <f>IF(V274&gt;V273,V273,V274)</f>
        <v>0</v>
      </c>
      <c r="W275" s="90" t="s">
        <v>79</v>
      </c>
      <c r="Z275" s="202" t="str">
        <f t="shared" si="105"/>
        <v/>
      </c>
      <c r="AA275" s="203" t="str">
        <f t="shared" si="106"/>
        <v/>
      </c>
    </row>
    <row r="276" spans="1:27" ht="14.25" x14ac:dyDescent="0.25">
      <c r="A276" s="285"/>
      <c r="B276" s="66">
        <f t="shared" si="107"/>
        <v>44524</v>
      </c>
      <c r="C276" s="67"/>
      <c r="D276" s="68"/>
      <c r="E276" s="69"/>
      <c r="F276" s="70"/>
      <c r="G276" s="71"/>
      <c r="H276" s="84" t="str">
        <f t="shared" si="108"/>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IF(Q276&gt;0,IF(AND(E276=F275,S275&lt;&gt;"x"),Q276+R275-N275,Q276),0)</f>
        <v>0</v>
      </c>
      <c r="S276" s="96" t="str">
        <f>IF(G276=DATEN!$L$87,"x","")</f>
        <v/>
      </c>
      <c r="T276" s="96" t="str">
        <f t="shared" si="109"/>
        <v/>
      </c>
      <c r="U276" s="124" t="str">
        <f t="shared" si="110"/>
        <v/>
      </c>
      <c r="V276" s="90">
        <f>V275+SUMIF(T272:T281,"x",H272:H281)</f>
        <v>0</v>
      </c>
      <c r="W276" s="91" t="s">
        <v>80</v>
      </c>
      <c r="Z276" s="202" t="str">
        <f t="shared" si="105"/>
        <v/>
      </c>
      <c r="AA276" s="203" t="str">
        <f t="shared" si="106"/>
        <v/>
      </c>
    </row>
    <row r="277" spans="1:27" ht="14.25" x14ac:dyDescent="0.25">
      <c r="A277" s="285"/>
      <c r="B277" s="66">
        <f t="shared" si="107"/>
        <v>44524</v>
      </c>
      <c r="C277" s="67"/>
      <c r="D277" s="68"/>
      <c r="E277" s="69"/>
      <c r="F277" s="70"/>
      <c r="G277" s="71"/>
      <c r="H277" s="84" t="str">
        <f t="shared" si="108"/>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v>0</v>
      </c>
      <c r="S277" s="96" t="str">
        <f>IF(G277=DATEN!$L$87,"x","")</f>
        <v/>
      </c>
      <c r="T277" s="96" t="str">
        <f t="shared" si="109"/>
        <v/>
      </c>
      <c r="U277" s="124" t="str">
        <f t="shared" si="110"/>
        <v/>
      </c>
      <c r="V277" s="90"/>
      <c r="W277" s="91"/>
      <c r="Z277" s="202" t="str">
        <f t="shared" si="105"/>
        <v/>
      </c>
      <c r="AA277" s="203" t="str">
        <f t="shared" si="106"/>
        <v/>
      </c>
    </row>
    <row r="278" spans="1:27" ht="14.25" x14ac:dyDescent="0.25">
      <c r="A278" s="285"/>
      <c r="B278" s="66">
        <f t="shared" si="107"/>
        <v>44524</v>
      </c>
      <c r="C278" s="67"/>
      <c r="D278" s="68"/>
      <c r="E278" s="69"/>
      <c r="F278" s="70"/>
      <c r="G278" s="71"/>
      <c r="H278" s="84" t="str">
        <f t="shared" si="108"/>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v>0</v>
      </c>
      <c r="S278" s="96" t="str">
        <f>IF(G278=DATEN!$L$87,"x","")</f>
        <v/>
      </c>
      <c r="T278" s="96" t="str">
        <f t="shared" si="109"/>
        <v/>
      </c>
      <c r="U278" s="124" t="str">
        <f t="shared" si="110"/>
        <v/>
      </c>
      <c r="V278" s="90"/>
      <c r="W278" s="91"/>
      <c r="Z278" s="202" t="str">
        <f t="shared" si="105"/>
        <v/>
      </c>
      <c r="AA278" s="203" t="str">
        <f t="shared" si="106"/>
        <v/>
      </c>
    </row>
    <row r="279" spans="1:27" ht="14.25" x14ac:dyDescent="0.25">
      <c r="A279" s="285"/>
      <c r="B279" s="66">
        <f t="shared" si="107"/>
        <v>44524</v>
      </c>
      <c r="C279" s="67"/>
      <c r="D279" s="68"/>
      <c r="E279" s="69"/>
      <c r="F279" s="70"/>
      <c r="G279" s="71"/>
      <c r="H279" s="84" t="str">
        <f t="shared" si="108"/>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v>0</v>
      </c>
      <c r="S279" s="96" t="str">
        <f>IF(G279=DATEN!$L$87,"x","")</f>
        <v/>
      </c>
      <c r="T279" s="96" t="str">
        <f t="shared" si="109"/>
        <v/>
      </c>
      <c r="U279" s="124" t="str">
        <f t="shared" si="110"/>
        <v/>
      </c>
      <c r="Z279" s="202" t="str">
        <f t="shared" si="105"/>
        <v/>
      </c>
      <c r="AA279" s="203" t="str">
        <f t="shared" si="106"/>
        <v/>
      </c>
    </row>
    <row r="280" spans="1:27" ht="14.25" x14ac:dyDescent="0.25">
      <c r="A280" s="285"/>
      <c r="B280" s="66">
        <f t="shared" si="107"/>
        <v>44524</v>
      </c>
      <c r="C280" s="67"/>
      <c r="D280" s="68"/>
      <c r="E280" s="69"/>
      <c r="F280" s="70"/>
      <c r="G280" s="71"/>
      <c r="H280" s="84" t="str">
        <f t="shared" si="108"/>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v>0</v>
      </c>
      <c r="S280" s="96" t="str">
        <f>IF(G280=DATEN!$L$87,"x","")</f>
        <v/>
      </c>
      <c r="T280" s="96" t="str">
        <f t="shared" si="109"/>
        <v/>
      </c>
      <c r="U280" s="124" t="str">
        <f t="shared" si="110"/>
        <v/>
      </c>
      <c r="Z280" s="202" t="str">
        <f t="shared" si="105"/>
        <v/>
      </c>
      <c r="AA280" s="203" t="str">
        <f t="shared" si="106"/>
        <v/>
      </c>
    </row>
    <row r="281" spans="1:27" ht="14.25" x14ac:dyDescent="0.25">
      <c r="A281" s="286"/>
      <c r="B281" s="66">
        <f t="shared" si="107"/>
        <v>44524</v>
      </c>
      <c r="C281" s="67"/>
      <c r="D281" s="68"/>
      <c r="E281" s="69"/>
      <c r="F281" s="70"/>
      <c r="G281" s="71"/>
      <c r="H281" s="84" t="str">
        <f t="shared" si="108"/>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v>0</v>
      </c>
      <c r="S281" s="96" t="str">
        <f>IF(G281=DATEN!$L$87,"x","")</f>
        <v/>
      </c>
      <c r="T281" s="96" t="str">
        <f t="shared" si="109"/>
        <v/>
      </c>
      <c r="U281" s="124" t="str">
        <f t="shared" si="110"/>
        <v/>
      </c>
      <c r="Z281" s="202" t="str">
        <f t="shared" si="105"/>
        <v/>
      </c>
      <c r="AA281" s="203" t="str">
        <f t="shared" si="106"/>
        <v/>
      </c>
    </row>
    <row r="282" spans="1:27" ht="14.25" customHeight="1" x14ac:dyDescent="0.25">
      <c r="A282" s="2" t="str">
        <f>IF(LEN(B282)&gt;0,IF(WEEKDAY(B282)=4,TRUNC((B282-DATE(YEAR(B282+3-MOD(B282-2,7)),1,MOD(B282-2,7)-9))/7),IF(WEEKDAY(B282)=5,"KW","")),"")</f>
        <v/>
      </c>
      <c r="B282" s="81">
        <f>B271+1</f>
        <v>44524</v>
      </c>
      <c r="C282" s="78">
        <f>IF(WEEKDAY(B282)=1,7,WEEKDAY(B282)-1)</f>
        <v>2</v>
      </c>
      <c r="D282" s="79" t="str" cm="1">
        <f t="array" aca="1" ref="D282" ca="1">IF(LEN(B282)&gt;0,IF(OR(INDIRECT("DATEN!D"&amp;9+C282)=0,NOT(ISNA(MATCH(B282,DATEN!$D$18:$D$33,0)))),"X",IF(OR(B282=DATEN!$D$26-1,B282=DATEN!$D$27-2,B282=DATEN!$D$30-2),"V","")),"")</f>
        <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-0.32916666666666666</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2025-48</v>
      </c>
      <c r="Q282" s="94">
        <f>SUM(Q272:Q281)</f>
        <v>0</v>
      </c>
      <c r="R282" s="94"/>
      <c r="S282" s="94"/>
      <c r="T282" s="94"/>
      <c r="U282" s="125"/>
      <c r="V282" s="105">
        <f ca="1">IF(D282="x",DATEN!$N$88,DATEN!$N$87)</f>
        <v>0.125</v>
      </c>
      <c r="W282" s="91" t="s">
        <v>92</v>
      </c>
      <c r="X282" s="145">
        <f>IF(LEN(B282)&gt;0,IF(WEEKDAY(B282,2)=1,H282,H282+X271),X271)</f>
        <v>0</v>
      </c>
      <c r="Z282" s="202" t="str">
        <f t="shared" si="105"/>
        <v/>
      </c>
      <c r="AA282" s="203" t="str">
        <f t="shared" si="106"/>
        <v/>
      </c>
    </row>
    <row r="283" spans="1:27" ht="14.25" x14ac:dyDescent="0.25">
      <c r="A283" s="285" t="str">
        <f>IF(ISNA(MATCH(B293,DATEN!$D$18:$D$42,0)),"",INDEX(DATEN!$C$18:$D$42,MATCH(B293,DATEN!$D$18:$D$42,0),1))</f>
        <v/>
      </c>
      <c r="B283" s="66">
        <f t="shared" ref="B283:B292" si="111">B272+1</f>
        <v>44525</v>
      </c>
      <c r="C283" s="67"/>
      <c r="D283" s="68"/>
      <c r="E283" s="69"/>
      <c r="F283" s="70"/>
      <c r="G283" s="71"/>
      <c r="H283" s="84" t="str">
        <f t="shared" ref="H283:H292" si="112">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13">IF(ISNA(VLOOKUP(G283,ArbKapp,3,FALSE))=TRUE,"",IF(VLOOKUP(G283,ArbKapp,3,FALSE)="x","x",""))</f>
        <v/>
      </c>
      <c r="U283" s="124" t="str">
        <f t="shared" ref="U283:U292" si="114">IF(ISNA(MATCH(G283,Kapp12Ordi,0)),"","x")</f>
        <v/>
      </c>
      <c r="V283" s="90">
        <f>Q293-N293</f>
        <v>0</v>
      </c>
      <c r="W283" s="90" t="s">
        <v>67</v>
      </c>
      <c r="Z283" s="202" t="str">
        <f t="shared" si="105"/>
        <v/>
      </c>
      <c r="AA283" s="203" t="str">
        <f t="shared" si="106"/>
        <v/>
      </c>
    </row>
    <row r="284" spans="1:27" ht="14.25" x14ac:dyDescent="0.25">
      <c r="A284" s="285"/>
      <c r="B284" s="66">
        <f t="shared" si="111"/>
        <v>44525</v>
      </c>
      <c r="C284" s="67"/>
      <c r="D284" s="68"/>
      <c r="E284" s="69"/>
      <c r="F284" s="70"/>
      <c r="G284" s="71"/>
      <c r="H284" s="84" t="str">
        <f t="shared" si="112"/>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13"/>
        <v/>
      </c>
      <c r="U284" s="124" t="str">
        <f t="shared" si="114"/>
        <v/>
      </c>
      <c r="V284" s="90">
        <f>IF(ISNA(MATCH("x",U283:U292,0)),MaxZeit,MaxBildung)</f>
        <v>0.41666666666666702</v>
      </c>
      <c r="W284" s="90" t="s">
        <v>75</v>
      </c>
      <c r="Z284" s="202" t="str">
        <f t="shared" si="105"/>
        <v/>
      </c>
      <c r="AA284" s="203" t="str">
        <f t="shared" si="106"/>
        <v/>
      </c>
    </row>
    <row r="285" spans="1:27" ht="14.25" x14ac:dyDescent="0.25">
      <c r="A285" s="285"/>
      <c r="B285" s="66">
        <f t="shared" si="111"/>
        <v>44525</v>
      </c>
      <c r="C285" s="67"/>
      <c r="D285" s="68"/>
      <c r="E285" s="69"/>
      <c r="F285" s="70"/>
      <c r="G285" s="71"/>
      <c r="H285" s="84" t="str">
        <f t="shared" si="112"/>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IF(Q285&gt;0,IF(AND(E285=F284,S284&lt;&gt;"x"),Q285+R284-N284,Q285),0)</f>
        <v>0</v>
      </c>
      <c r="S285" s="96" t="str">
        <f>IF(G285=DATEN!$L$87,"x","")</f>
        <v/>
      </c>
      <c r="T285" s="96" t="str">
        <f t="shared" si="113"/>
        <v/>
      </c>
      <c r="U285" s="124" t="str">
        <f t="shared" si="114"/>
        <v/>
      </c>
      <c r="V285" s="92">
        <f>SUMIF(T283:T292,"&lt;&gt;x",H283:H292)-N293</f>
        <v>0</v>
      </c>
      <c r="W285" s="91" t="s">
        <v>81</v>
      </c>
      <c r="Z285" s="202" t="str">
        <f t="shared" si="105"/>
        <v/>
      </c>
      <c r="AA285" s="203" t="str">
        <f t="shared" si="106"/>
        <v/>
      </c>
    </row>
    <row r="286" spans="1:27" ht="14.25" x14ac:dyDescent="0.25">
      <c r="A286" s="285"/>
      <c r="B286" s="66">
        <f t="shared" si="111"/>
        <v>44525</v>
      </c>
      <c r="C286" s="67"/>
      <c r="D286" s="68"/>
      <c r="E286" s="69"/>
      <c r="F286" s="70"/>
      <c r="G286" s="71"/>
      <c r="H286" s="84" t="str">
        <f t="shared" si="112"/>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IF(Q286&gt;0,IF(AND(E286=F285,S285&lt;&gt;"x"),Q286+R285-N285,Q286),0)</f>
        <v>0</v>
      </c>
      <c r="S286" s="96" t="str">
        <f>IF(G286=DATEN!$L$87,"x","")</f>
        <v/>
      </c>
      <c r="T286" s="96" t="str">
        <f t="shared" si="113"/>
        <v/>
      </c>
      <c r="U286" s="124" t="str">
        <f t="shared" si="114"/>
        <v/>
      </c>
      <c r="V286" s="90">
        <f>IF(V285&gt;V284,V284,V285)</f>
        <v>0</v>
      </c>
      <c r="W286" s="90" t="s">
        <v>79</v>
      </c>
      <c r="Z286" s="202" t="str">
        <f t="shared" si="105"/>
        <v/>
      </c>
      <c r="AA286" s="203" t="str">
        <f t="shared" si="106"/>
        <v/>
      </c>
    </row>
    <row r="287" spans="1:27" ht="14.25" x14ac:dyDescent="0.25">
      <c r="A287" s="285"/>
      <c r="B287" s="66">
        <f t="shared" si="111"/>
        <v>44525</v>
      </c>
      <c r="C287" s="67"/>
      <c r="D287" s="68"/>
      <c r="E287" s="69"/>
      <c r="F287" s="70"/>
      <c r="G287" s="71"/>
      <c r="H287" s="84" t="str">
        <f t="shared" si="112"/>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IF(Q287&gt;0,IF(AND(E287=F286,S286&lt;&gt;"x"),Q287+R286-N286,Q287),0)</f>
        <v>0</v>
      </c>
      <c r="S287" s="96" t="str">
        <f>IF(G287=DATEN!$L$87,"x","")</f>
        <v/>
      </c>
      <c r="T287" s="96" t="str">
        <f t="shared" si="113"/>
        <v/>
      </c>
      <c r="U287" s="124" t="str">
        <f t="shared" si="114"/>
        <v/>
      </c>
      <c r="V287" s="90">
        <f>V286+SUMIF(T283:T292,"x",H283:H292)</f>
        <v>0</v>
      </c>
      <c r="W287" s="91" t="s">
        <v>80</v>
      </c>
      <c r="Z287" s="202" t="str">
        <f t="shared" si="105"/>
        <v/>
      </c>
      <c r="AA287" s="203" t="str">
        <f t="shared" si="106"/>
        <v/>
      </c>
    </row>
    <row r="288" spans="1:27" ht="14.25" x14ac:dyDescent="0.25">
      <c r="A288" s="285"/>
      <c r="B288" s="66">
        <f t="shared" si="111"/>
        <v>44525</v>
      </c>
      <c r="C288" s="67"/>
      <c r="D288" s="68"/>
      <c r="E288" s="69"/>
      <c r="F288" s="70"/>
      <c r="G288" s="71"/>
      <c r="H288" s="84" t="str">
        <f t="shared" si="112"/>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v>0</v>
      </c>
      <c r="S288" s="96" t="str">
        <f>IF(G288=DATEN!$L$87,"x","")</f>
        <v/>
      </c>
      <c r="T288" s="96" t="str">
        <f t="shared" si="113"/>
        <v/>
      </c>
      <c r="U288" s="124" t="str">
        <f t="shared" si="114"/>
        <v/>
      </c>
      <c r="V288" s="90"/>
      <c r="W288" s="91"/>
      <c r="Z288" s="202" t="str">
        <f t="shared" si="105"/>
        <v/>
      </c>
      <c r="AA288" s="203" t="str">
        <f t="shared" si="106"/>
        <v/>
      </c>
    </row>
    <row r="289" spans="1:27" ht="14.25" x14ac:dyDescent="0.25">
      <c r="A289" s="285"/>
      <c r="B289" s="66">
        <f t="shared" si="111"/>
        <v>44525</v>
      </c>
      <c r="C289" s="67"/>
      <c r="D289" s="68"/>
      <c r="E289" s="69"/>
      <c r="F289" s="70"/>
      <c r="G289" s="71"/>
      <c r="H289" s="84" t="str">
        <f t="shared" si="112"/>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v>0</v>
      </c>
      <c r="S289" s="96" t="str">
        <f>IF(G289=DATEN!$L$87,"x","")</f>
        <v/>
      </c>
      <c r="T289" s="96" t="str">
        <f t="shared" si="113"/>
        <v/>
      </c>
      <c r="U289" s="124" t="str">
        <f t="shared" si="114"/>
        <v/>
      </c>
      <c r="V289" s="90"/>
      <c r="W289" s="91"/>
      <c r="Z289" s="202" t="str">
        <f t="shared" si="105"/>
        <v/>
      </c>
      <c r="AA289" s="203" t="str">
        <f t="shared" si="106"/>
        <v/>
      </c>
    </row>
    <row r="290" spans="1:27" ht="14.25" x14ac:dyDescent="0.25">
      <c r="A290" s="285"/>
      <c r="B290" s="66">
        <f t="shared" si="111"/>
        <v>44525</v>
      </c>
      <c r="C290" s="67"/>
      <c r="D290" s="68"/>
      <c r="E290" s="69"/>
      <c r="F290" s="70"/>
      <c r="G290" s="71"/>
      <c r="H290" s="84" t="str">
        <f t="shared" si="112"/>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v>0</v>
      </c>
      <c r="S290" s="96" t="str">
        <f>IF(G290=DATEN!$L$87,"x","")</f>
        <v/>
      </c>
      <c r="T290" s="96" t="str">
        <f t="shared" si="113"/>
        <v/>
      </c>
      <c r="U290" s="124" t="str">
        <f t="shared" si="114"/>
        <v/>
      </c>
      <c r="Z290" s="202" t="str">
        <f t="shared" si="105"/>
        <v/>
      </c>
      <c r="AA290" s="203" t="str">
        <f t="shared" si="106"/>
        <v/>
      </c>
    </row>
    <row r="291" spans="1:27" ht="14.25" x14ac:dyDescent="0.25">
      <c r="A291" s="285"/>
      <c r="B291" s="66">
        <f t="shared" si="111"/>
        <v>44525</v>
      </c>
      <c r="C291" s="67"/>
      <c r="D291" s="68"/>
      <c r="E291" s="69"/>
      <c r="F291" s="70"/>
      <c r="G291" s="71"/>
      <c r="H291" s="84" t="str">
        <f t="shared" si="112"/>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v>0</v>
      </c>
      <c r="S291" s="96" t="str">
        <f>IF(G291=DATEN!$L$87,"x","")</f>
        <v/>
      </c>
      <c r="T291" s="96" t="str">
        <f t="shared" si="113"/>
        <v/>
      </c>
      <c r="U291" s="124" t="str">
        <f t="shared" si="114"/>
        <v/>
      </c>
      <c r="Z291" s="202" t="str">
        <f t="shared" si="105"/>
        <v/>
      </c>
      <c r="AA291" s="203" t="str">
        <f t="shared" si="106"/>
        <v/>
      </c>
    </row>
    <row r="292" spans="1:27" ht="14.25" x14ac:dyDescent="0.25">
      <c r="A292" s="286"/>
      <c r="B292" s="66">
        <f t="shared" si="111"/>
        <v>44525</v>
      </c>
      <c r="C292" s="67"/>
      <c r="D292" s="68"/>
      <c r="E292" s="69"/>
      <c r="F292" s="70"/>
      <c r="G292" s="71"/>
      <c r="H292" s="84" t="str">
        <f t="shared" si="112"/>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v>0</v>
      </c>
      <c r="S292" s="96" t="str">
        <f>IF(G292=DATEN!$L$87,"x","")</f>
        <v/>
      </c>
      <c r="T292" s="96" t="str">
        <f t="shared" si="113"/>
        <v/>
      </c>
      <c r="U292" s="124" t="str">
        <f t="shared" si="114"/>
        <v/>
      </c>
      <c r="Z292" s="202" t="str">
        <f t="shared" si="105"/>
        <v/>
      </c>
      <c r="AA292" s="203" t="str">
        <f t="shared" si="106"/>
        <v/>
      </c>
    </row>
    <row r="293" spans="1:27" ht="14.25" customHeight="1" x14ac:dyDescent="0.25">
      <c r="A293" s="2">
        <f>IF(LEN(B293)&gt;0,IF(WEEKDAY(B293)=4,TRUNC((B293-DATE(YEAR(B293+3-MOD(B293-2,7)),1,MOD(B293-2,7)-9))/7),IF(WEEKDAY(B293)=5,"KW","")),"")</f>
        <v>48</v>
      </c>
      <c r="B293" s="81">
        <f>B282+1</f>
        <v>44525</v>
      </c>
      <c r="C293" s="78">
        <f>IF(WEEKDAY(B293)=1,7,WEEKDAY(B293)-1)</f>
        <v>3</v>
      </c>
      <c r="D293" s="79" t="str" cm="1">
        <f t="array" aca="1" ref="D293" ca="1">IF(LEN(B293)&gt;0,IF(OR(INDIRECT("DATEN!D"&amp;9+C293)=0,NOT(ISNA(MATCH(B293,DATEN!$D$18:$D$33,0)))),"X",IF(OR(B293=DATEN!$D$26-1,B293=DATEN!$D$27-2,B293=DATEN!$D$30-2),"V","")),"")</f>
        <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-0.32916666666666666</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2025-48</v>
      </c>
      <c r="Q293" s="94">
        <f>SUM(Q283:Q292)</f>
        <v>0</v>
      </c>
      <c r="R293" s="94"/>
      <c r="S293" s="94"/>
      <c r="T293" s="94"/>
      <c r="U293" s="125"/>
      <c r="V293" s="105">
        <f ca="1">IF(D293="x",DATEN!$N$88,DATEN!$N$87)</f>
        <v>0.125</v>
      </c>
      <c r="W293" s="91" t="s">
        <v>92</v>
      </c>
      <c r="X293" s="145">
        <f>IF(LEN(B293)&gt;0,IF(WEEKDAY(B293,2)=1,H293,H293+X282),X282)</f>
        <v>0</v>
      </c>
      <c r="Z293" s="202" t="str">
        <f t="shared" si="105"/>
        <v/>
      </c>
      <c r="AA293" s="203" t="str">
        <f t="shared" si="106"/>
        <v/>
      </c>
    </row>
    <row r="294" spans="1:27" ht="14.25" x14ac:dyDescent="0.25">
      <c r="A294" s="285" t="str">
        <f>IF(ISNA(MATCH(B304,DATEN!$D$18:$D$42,0)),"",INDEX(DATEN!$C$18:$D$42,MATCH(B304,DATEN!$D$18:$D$42,0),1))</f>
        <v/>
      </c>
      <c r="B294" s="66">
        <f t="shared" ref="B294:B303" si="115">B283+1</f>
        <v>44526</v>
      </c>
      <c r="C294" s="67"/>
      <c r="D294" s="68"/>
      <c r="E294" s="69"/>
      <c r="F294" s="70"/>
      <c r="G294" s="71"/>
      <c r="H294" s="84" t="str">
        <f t="shared" ref="H294:H303" si="116">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17">IF(ISNA(VLOOKUP(G294,ArbKapp,3,FALSE))=TRUE,"",IF(VLOOKUP(G294,ArbKapp,3,FALSE)="x","x",""))</f>
        <v/>
      </c>
      <c r="U294" s="124" t="str">
        <f t="shared" ref="U294:U303" si="118">IF(ISNA(MATCH(G294,Kapp12Ordi,0)),"","x")</f>
        <v/>
      </c>
      <c r="V294" s="90">
        <f>Q304-N304</f>
        <v>0</v>
      </c>
      <c r="W294" s="90" t="s">
        <v>67</v>
      </c>
      <c r="Z294" s="202" t="str">
        <f t="shared" si="105"/>
        <v/>
      </c>
      <c r="AA294" s="203" t="str">
        <f t="shared" si="106"/>
        <v/>
      </c>
    </row>
    <row r="295" spans="1:27" ht="14.25" x14ac:dyDescent="0.25">
      <c r="A295" s="285"/>
      <c r="B295" s="66">
        <f t="shared" si="115"/>
        <v>44526</v>
      </c>
      <c r="C295" s="67"/>
      <c r="D295" s="68"/>
      <c r="E295" s="69"/>
      <c r="F295" s="70"/>
      <c r="G295" s="71"/>
      <c r="H295" s="84" t="str">
        <f t="shared" si="116"/>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17"/>
        <v/>
      </c>
      <c r="U295" s="124" t="str">
        <f t="shared" si="118"/>
        <v/>
      </c>
      <c r="V295" s="90">
        <f>IF(ISNA(MATCH("x",U294:U303,0)),MaxZeit,MaxBildung)</f>
        <v>0.41666666666666702</v>
      </c>
      <c r="W295" s="90" t="s">
        <v>75</v>
      </c>
      <c r="Z295" s="202" t="str">
        <f t="shared" si="105"/>
        <v/>
      </c>
      <c r="AA295" s="203" t="str">
        <f t="shared" si="106"/>
        <v/>
      </c>
    </row>
    <row r="296" spans="1:27" ht="14.25" x14ac:dyDescent="0.25">
      <c r="A296" s="285"/>
      <c r="B296" s="66">
        <f t="shared" si="115"/>
        <v>44526</v>
      </c>
      <c r="C296" s="67"/>
      <c r="D296" s="68"/>
      <c r="E296" s="69"/>
      <c r="F296" s="70"/>
      <c r="G296" s="71"/>
      <c r="H296" s="84" t="str">
        <f t="shared" si="116"/>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IF(Q296&gt;0,IF(AND(E296=F295,S295&lt;&gt;"x"),Q296+R295-N295,Q296),0)</f>
        <v>0</v>
      </c>
      <c r="S296" s="96" t="str">
        <f>IF(G296=DATEN!$L$87,"x","")</f>
        <v/>
      </c>
      <c r="T296" s="96" t="str">
        <f t="shared" si="117"/>
        <v/>
      </c>
      <c r="U296" s="124" t="str">
        <f t="shared" si="118"/>
        <v/>
      </c>
      <c r="V296" s="92">
        <f>SUMIF(T294:T303,"&lt;&gt;x",H294:H303)-N304</f>
        <v>0</v>
      </c>
      <c r="W296" s="91" t="s">
        <v>81</v>
      </c>
      <c r="Z296" s="202" t="str">
        <f t="shared" si="105"/>
        <v/>
      </c>
      <c r="AA296" s="203" t="str">
        <f t="shared" si="106"/>
        <v/>
      </c>
    </row>
    <row r="297" spans="1:27" ht="14.25" x14ac:dyDescent="0.25">
      <c r="A297" s="285"/>
      <c r="B297" s="66">
        <f t="shared" si="115"/>
        <v>44526</v>
      </c>
      <c r="C297" s="67"/>
      <c r="D297" s="68"/>
      <c r="E297" s="69"/>
      <c r="F297" s="70"/>
      <c r="G297" s="71"/>
      <c r="H297" s="84" t="str">
        <f t="shared" si="116"/>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IF(Q297&gt;0,IF(AND(E297=F296,S296&lt;&gt;"x"),Q297+R296-N296,Q297),0)</f>
        <v>0</v>
      </c>
      <c r="S297" s="96" t="str">
        <f>IF(G297=DATEN!$L$87,"x","")</f>
        <v/>
      </c>
      <c r="T297" s="96" t="str">
        <f t="shared" si="117"/>
        <v/>
      </c>
      <c r="U297" s="124" t="str">
        <f t="shared" si="118"/>
        <v/>
      </c>
      <c r="V297" s="90">
        <f>IF(V296&gt;V295,V295,V296)</f>
        <v>0</v>
      </c>
      <c r="W297" s="90" t="s">
        <v>79</v>
      </c>
      <c r="Z297" s="202" t="str">
        <f t="shared" si="105"/>
        <v/>
      </c>
      <c r="AA297" s="203" t="str">
        <f t="shared" si="106"/>
        <v/>
      </c>
    </row>
    <row r="298" spans="1:27" ht="14.25" x14ac:dyDescent="0.25">
      <c r="A298" s="285"/>
      <c r="B298" s="66">
        <f t="shared" si="115"/>
        <v>44526</v>
      </c>
      <c r="C298" s="67"/>
      <c r="D298" s="68"/>
      <c r="E298" s="69"/>
      <c r="F298" s="70"/>
      <c r="G298" s="71"/>
      <c r="H298" s="84" t="str">
        <f t="shared" si="116"/>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IF(Q298&gt;0,IF(AND(E298=F297,S297&lt;&gt;"x"),Q298+R297-N297,Q298),0)</f>
        <v>0</v>
      </c>
      <c r="S298" s="96" t="str">
        <f>IF(G298=DATEN!$L$87,"x","")</f>
        <v/>
      </c>
      <c r="T298" s="96" t="str">
        <f t="shared" si="117"/>
        <v/>
      </c>
      <c r="U298" s="124" t="str">
        <f t="shared" si="118"/>
        <v/>
      </c>
      <c r="V298" s="90">
        <f>V297+SUMIF(T294:T303,"x",H294:H303)</f>
        <v>0</v>
      </c>
      <c r="W298" s="91" t="s">
        <v>80</v>
      </c>
      <c r="Z298" s="202" t="str">
        <f t="shared" si="105"/>
        <v/>
      </c>
      <c r="AA298" s="203" t="str">
        <f t="shared" si="106"/>
        <v/>
      </c>
    </row>
    <row r="299" spans="1:27" ht="14.25" x14ac:dyDescent="0.25">
      <c r="A299" s="285"/>
      <c r="B299" s="66">
        <f t="shared" si="115"/>
        <v>44526</v>
      </c>
      <c r="C299" s="67"/>
      <c r="D299" s="68"/>
      <c r="E299" s="69"/>
      <c r="F299" s="70"/>
      <c r="G299" s="71"/>
      <c r="H299" s="84" t="str">
        <f t="shared" si="116"/>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v>0</v>
      </c>
      <c r="S299" s="96" t="str">
        <f>IF(G299=DATEN!$L$87,"x","")</f>
        <v/>
      </c>
      <c r="T299" s="96" t="str">
        <f t="shared" si="117"/>
        <v/>
      </c>
      <c r="U299" s="124" t="str">
        <f t="shared" si="118"/>
        <v/>
      </c>
      <c r="V299" s="90"/>
      <c r="W299" s="91"/>
      <c r="Z299" s="202" t="str">
        <f t="shared" si="105"/>
        <v/>
      </c>
      <c r="AA299" s="203" t="str">
        <f t="shared" si="106"/>
        <v/>
      </c>
    </row>
    <row r="300" spans="1:27" ht="14.25" x14ac:dyDescent="0.25">
      <c r="A300" s="285"/>
      <c r="B300" s="66">
        <f t="shared" si="115"/>
        <v>44526</v>
      </c>
      <c r="C300" s="67"/>
      <c r="D300" s="68"/>
      <c r="E300" s="69"/>
      <c r="F300" s="70"/>
      <c r="G300" s="71"/>
      <c r="H300" s="84" t="str">
        <f t="shared" si="116"/>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v>0</v>
      </c>
      <c r="S300" s="96" t="str">
        <f>IF(G300=DATEN!$L$87,"x","")</f>
        <v/>
      </c>
      <c r="T300" s="96" t="str">
        <f t="shared" si="117"/>
        <v/>
      </c>
      <c r="U300" s="124" t="str">
        <f t="shared" si="118"/>
        <v/>
      </c>
      <c r="V300" s="90"/>
      <c r="W300" s="91"/>
      <c r="Z300" s="202" t="str">
        <f t="shared" si="105"/>
        <v/>
      </c>
      <c r="AA300" s="203" t="str">
        <f t="shared" si="106"/>
        <v/>
      </c>
    </row>
    <row r="301" spans="1:27" ht="14.25" x14ac:dyDescent="0.25">
      <c r="A301" s="285"/>
      <c r="B301" s="66">
        <f t="shared" si="115"/>
        <v>44526</v>
      </c>
      <c r="C301" s="67"/>
      <c r="D301" s="68"/>
      <c r="E301" s="69"/>
      <c r="F301" s="70"/>
      <c r="G301" s="71"/>
      <c r="H301" s="84" t="str">
        <f t="shared" si="116"/>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v>0</v>
      </c>
      <c r="S301" s="96" t="str">
        <f>IF(G301=DATEN!$L$87,"x","")</f>
        <v/>
      </c>
      <c r="T301" s="96" t="str">
        <f t="shared" si="117"/>
        <v/>
      </c>
      <c r="U301" s="124" t="str">
        <f t="shared" si="118"/>
        <v/>
      </c>
      <c r="Z301" s="202" t="str">
        <f t="shared" si="105"/>
        <v/>
      </c>
      <c r="AA301" s="203" t="str">
        <f t="shared" si="106"/>
        <v/>
      </c>
    </row>
    <row r="302" spans="1:27" ht="14.25" x14ac:dyDescent="0.25">
      <c r="A302" s="285"/>
      <c r="B302" s="66">
        <f t="shared" si="115"/>
        <v>44526</v>
      </c>
      <c r="C302" s="67"/>
      <c r="D302" s="68"/>
      <c r="E302" s="69"/>
      <c r="F302" s="70"/>
      <c r="G302" s="71"/>
      <c r="H302" s="84" t="str">
        <f t="shared" si="116"/>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v>0</v>
      </c>
      <c r="S302" s="96" t="str">
        <f>IF(G302=DATEN!$L$87,"x","")</f>
        <v/>
      </c>
      <c r="T302" s="96" t="str">
        <f t="shared" si="117"/>
        <v/>
      </c>
      <c r="U302" s="124" t="str">
        <f t="shared" si="118"/>
        <v/>
      </c>
      <c r="Z302" s="202" t="str">
        <f t="shared" si="105"/>
        <v/>
      </c>
      <c r="AA302" s="203" t="str">
        <f t="shared" si="106"/>
        <v/>
      </c>
    </row>
    <row r="303" spans="1:27" ht="14.25" x14ac:dyDescent="0.25">
      <c r="A303" s="286"/>
      <c r="B303" s="66">
        <f t="shared" si="115"/>
        <v>44526</v>
      </c>
      <c r="C303" s="67"/>
      <c r="D303" s="68"/>
      <c r="E303" s="69"/>
      <c r="F303" s="70"/>
      <c r="G303" s="71"/>
      <c r="H303" s="84" t="str">
        <f t="shared" si="116"/>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v>0</v>
      </c>
      <c r="S303" s="96" t="str">
        <f>IF(G303=DATEN!$L$87,"x","")</f>
        <v/>
      </c>
      <c r="T303" s="96" t="str">
        <f t="shared" si="117"/>
        <v/>
      </c>
      <c r="U303" s="124" t="str">
        <f t="shared" si="118"/>
        <v/>
      </c>
      <c r="Z303" s="202" t="str">
        <f t="shared" si="105"/>
        <v/>
      </c>
      <c r="AA303" s="203" t="str">
        <f t="shared" si="106"/>
        <v/>
      </c>
    </row>
    <row r="304" spans="1:27" ht="14.25" customHeight="1" x14ac:dyDescent="0.25">
      <c r="A304" s="2" t="str">
        <f>IF(LEN(B304)&gt;0,IF(WEEKDAY(B304)=4,TRUNC((B304-DATE(YEAR(B304+3-MOD(B304-2,7)),1,MOD(B304-2,7)-9))/7),IF(WEEKDAY(B304)=5,"KW","")),"")</f>
        <v>KW</v>
      </c>
      <c r="B304" s="81">
        <f>B293+1</f>
        <v>44526</v>
      </c>
      <c r="C304" s="78">
        <f>IF(WEEKDAY(B304)=1,7,WEEKDAY(B304)-1)</f>
        <v>4</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-0.32916666666666666</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2025-48</v>
      </c>
      <c r="Q304" s="94">
        <f>SUM(Q294:Q303)</f>
        <v>0</v>
      </c>
      <c r="R304" s="94"/>
      <c r="S304" s="94"/>
      <c r="T304" s="94"/>
      <c r="U304" s="125"/>
      <c r="V304" s="105">
        <f ca="1">IF(D304="x",DATEN!$N$88,DATEN!$N$87)</f>
        <v>0.125</v>
      </c>
      <c r="W304" s="91" t="s">
        <v>92</v>
      </c>
      <c r="X304" s="145">
        <f>IF(LEN(B304)&gt;0,IF(WEEKDAY(B304,2)=1,H304,H304+X293),X293)</f>
        <v>0</v>
      </c>
      <c r="Z304" s="202" t="str">
        <f t="shared" si="105"/>
        <v/>
      </c>
      <c r="AA304" s="203" t="str">
        <f t="shared" si="106"/>
        <v/>
      </c>
    </row>
    <row r="305" spans="1:27" ht="14.25" x14ac:dyDescent="0.25">
      <c r="A305" s="285" t="str">
        <f>IF(ISNA(MATCH(B315,DATEN!$D$18:$D$42,0)),"",INDEX(DATEN!$C$18:$D$42,MATCH(B315,DATEN!$D$18:$D$42,0),1))</f>
        <v/>
      </c>
      <c r="B305" s="66">
        <f t="shared" ref="B305:B314" si="119">B294+1</f>
        <v>44527</v>
      </c>
      <c r="C305" s="67"/>
      <c r="D305" s="68"/>
      <c r="E305" s="69"/>
      <c r="F305" s="70"/>
      <c r="G305" s="71"/>
      <c r="H305" s="84" t="str">
        <f t="shared" ref="H305:H314" si="120">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21">IF(ISNA(VLOOKUP(G305,ArbKapp,3,FALSE))=TRUE,"",IF(VLOOKUP(G305,ArbKapp,3,FALSE)="x","x",""))</f>
        <v/>
      </c>
      <c r="U305" s="124" t="str">
        <f t="shared" ref="U305:U314" si="122">IF(ISNA(MATCH(G305,Kapp12Ordi,0)),"","x")</f>
        <v/>
      </c>
      <c r="V305" s="90">
        <f>Q315-N315</f>
        <v>0</v>
      </c>
      <c r="W305" s="90" t="s">
        <v>67</v>
      </c>
      <c r="Z305" s="202" t="str">
        <f t="shared" si="105"/>
        <v/>
      </c>
      <c r="AA305" s="203" t="str">
        <f t="shared" si="106"/>
        <v/>
      </c>
    </row>
    <row r="306" spans="1:27" ht="14.25" x14ac:dyDescent="0.25">
      <c r="A306" s="285"/>
      <c r="B306" s="66">
        <f t="shared" si="119"/>
        <v>44527</v>
      </c>
      <c r="C306" s="67"/>
      <c r="D306" s="68"/>
      <c r="E306" s="69"/>
      <c r="F306" s="70"/>
      <c r="G306" s="71"/>
      <c r="H306" s="84" t="str">
        <f t="shared" si="120"/>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21"/>
        <v/>
      </c>
      <c r="U306" s="124" t="str">
        <f t="shared" si="122"/>
        <v/>
      </c>
      <c r="V306" s="90">
        <f>IF(ISNA(MATCH("x",U305:U314,0)),MaxZeit,MaxBildung)</f>
        <v>0.41666666666666702</v>
      </c>
      <c r="W306" s="90" t="s">
        <v>75</v>
      </c>
      <c r="Z306" s="202" t="str">
        <f t="shared" si="105"/>
        <v/>
      </c>
      <c r="AA306" s="203" t="str">
        <f t="shared" si="106"/>
        <v/>
      </c>
    </row>
    <row r="307" spans="1:27" ht="14.25" x14ac:dyDescent="0.25">
      <c r="A307" s="285"/>
      <c r="B307" s="66">
        <f t="shared" si="119"/>
        <v>44527</v>
      </c>
      <c r="C307" s="67"/>
      <c r="D307" s="68"/>
      <c r="E307" s="69"/>
      <c r="F307" s="70"/>
      <c r="G307" s="71"/>
      <c r="H307" s="84" t="str">
        <f t="shared" si="120"/>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IF(Q307&gt;0,IF(AND(E307=F306,S306&lt;&gt;"x"),Q307+R306-N306,Q307),0)</f>
        <v>0</v>
      </c>
      <c r="S307" s="96" t="str">
        <f>IF(G307=DATEN!$L$87,"x","")</f>
        <v/>
      </c>
      <c r="T307" s="96" t="str">
        <f t="shared" si="121"/>
        <v/>
      </c>
      <c r="U307" s="124" t="str">
        <f t="shared" si="122"/>
        <v/>
      </c>
      <c r="V307" s="92">
        <f>SUMIF(T305:T314,"&lt;&gt;x",H305:H314)-N315</f>
        <v>0</v>
      </c>
      <c r="W307" s="91" t="s">
        <v>81</v>
      </c>
      <c r="Z307" s="202" t="str">
        <f t="shared" si="105"/>
        <v/>
      </c>
      <c r="AA307" s="203" t="str">
        <f t="shared" si="106"/>
        <v/>
      </c>
    </row>
    <row r="308" spans="1:27" ht="14.25" x14ac:dyDescent="0.25">
      <c r="A308" s="285"/>
      <c r="B308" s="66">
        <f t="shared" si="119"/>
        <v>44527</v>
      </c>
      <c r="C308" s="67"/>
      <c r="D308" s="68"/>
      <c r="E308" s="69"/>
      <c r="F308" s="70"/>
      <c r="G308" s="71"/>
      <c r="H308" s="84" t="str">
        <f t="shared" si="120"/>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IF(Q308&gt;0,IF(AND(E308=F307,S307&lt;&gt;"x"),Q308+R307-N307,Q308),0)</f>
        <v>0</v>
      </c>
      <c r="S308" s="96" t="str">
        <f>IF(G308=DATEN!$L$87,"x","")</f>
        <v/>
      </c>
      <c r="T308" s="96" t="str">
        <f t="shared" si="121"/>
        <v/>
      </c>
      <c r="U308" s="124" t="str">
        <f t="shared" si="122"/>
        <v/>
      </c>
      <c r="V308" s="90">
        <f>IF(V307&gt;V306,V306,V307)</f>
        <v>0</v>
      </c>
      <c r="W308" s="90" t="s">
        <v>79</v>
      </c>
      <c r="Z308" s="202" t="str">
        <f t="shared" si="105"/>
        <v/>
      </c>
      <c r="AA308" s="203" t="str">
        <f t="shared" si="106"/>
        <v/>
      </c>
    </row>
    <row r="309" spans="1:27" ht="14.25" x14ac:dyDescent="0.25">
      <c r="A309" s="285"/>
      <c r="B309" s="66">
        <f t="shared" si="119"/>
        <v>44527</v>
      </c>
      <c r="C309" s="67"/>
      <c r="D309" s="68"/>
      <c r="E309" s="69"/>
      <c r="F309" s="70"/>
      <c r="G309" s="71"/>
      <c r="H309" s="84" t="str">
        <f t="shared" si="120"/>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IF(Q309&gt;0,IF(AND(E309=F308,S308&lt;&gt;"x"),Q309+R308-N308,Q309),0)</f>
        <v>0</v>
      </c>
      <c r="S309" s="96" t="str">
        <f>IF(G309=DATEN!$L$87,"x","")</f>
        <v/>
      </c>
      <c r="T309" s="96" t="str">
        <f t="shared" si="121"/>
        <v/>
      </c>
      <c r="U309" s="124" t="str">
        <f t="shared" si="122"/>
        <v/>
      </c>
      <c r="V309" s="90">
        <f>V308+SUMIF(T305:T314,"x",H305:H314)</f>
        <v>0</v>
      </c>
      <c r="W309" s="91" t="s">
        <v>80</v>
      </c>
      <c r="Z309" s="202" t="str">
        <f t="shared" si="105"/>
        <v/>
      </c>
      <c r="AA309" s="203" t="str">
        <f t="shared" si="106"/>
        <v/>
      </c>
    </row>
    <row r="310" spans="1:27" ht="14.25" x14ac:dyDescent="0.25">
      <c r="A310" s="285"/>
      <c r="B310" s="66">
        <f t="shared" si="119"/>
        <v>44527</v>
      </c>
      <c r="C310" s="67"/>
      <c r="D310" s="68"/>
      <c r="E310" s="69"/>
      <c r="F310" s="70"/>
      <c r="G310" s="71"/>
      <c r="H310" s="84" t="str">
        <f t="shared" si="120"/>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v>0</v>
      </c>
      <c r="S310" s="96" t="str">
        <f>IF(G310=DATEN!$L$87,"x","")</f>
        <v/>
      </c>
      <c r="T310" s="96" t="str">
        <f t="shared" si="121"/>
        <v/>
      </c>
      <c r="U310" s="124" t="str">
        <f t="shared" si="122"/>
        <v/>
      </c>
      <c r="V310" s="90"/>
      <c r="W310" s="91"/>
      <c r="Z310" s="202" t="str">
        <f t="shared" si="105"/>
        <v/>
      </c>
      <c r="AA310" s="203" t="str">
        <f t="shared" si="106"/>
        <v/>
      </c>
    </row>
    <row r="311" spans="1:27" ht="14.25" x14ac:dyDescent="0.25">
      <c r="A311" s="285"/>
      <c r="B311" s="66">
        <f t="shared" si="119"/>
        <v>44527</v>
      </c>
      <c r="C311" s="67"/>
      <c r="D311" s="68"/>
      <c r="E311" s="69"/>
      <c r="F311" s="70"/>
      <c r="G311" s="71"/>
      <c r="H311" s="84" t="str">
        <f t="shared" si="120"/>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v>0</v>
      </c>
      <c r="S311" s="96" t="str">
        <f>IF(G311=DATEN!$L$87,"x","")</f>
        <v/>
      </c>
      <c r="T311" s="96" t="str">
        <f t="shared" si="121"/>
        <v/>
      </c>
      <c r="U311" s="124" t="str">
        <f t="shared" si="122"/>
        <v/>
      </c>
      <c r="V311" s="90"/>
      <c r="W311" s="91"/>
      <c r="Z311" s="202" t="str">
        <f t="shared" si="105"/>
        <v/>
      </c>
      <c r="AA311" s="203" t="str">
        <f t="shared" si="106"/>
        <v/>
      </c>
    </row>
    <row r="312" spans="1:27" ht="14.25" x14ac:dyDescent="0.25">
      <c r="A312" s="285"/>
      <c r="B312" s="66">
        <f t="shared" si="119"/>
        <v>44527</v>
      </c>
      <c r="C312" s="67"/>
      <c r="D312" s="68"/>
      <c r="E312" s="69"/>
      <c r="F312" s="70"/>
      <c r="G312" s="71"/>
      <c r="H312" s="84" t="str">
        <f t="shared" si="120"/>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v>0</v>
      </c>
      <c r="S312" s="96" t="str">
        <f>IF(G312=DATEN!$L$87,"x","")</f>
        <v/>
      </c>
      <c r="T312" s="96" t="str">
        <f t="shared" si="121"/>
        <v/>
      </c>
      <c r="U312" s="124" t="str">
        <f t="shared" si="122"/>
        <v/>
      </c>
      <c r="Z312" s="202" t="str">
        <f t="shared" si="105"/>
        <v/>
      </c>
      <c r="AA312" s="203" t="str">
        <f t="shared" si="106"/>
        <v/>
      </c>
    </row>
    <row r="313" spans="1:27" ht="14.25" x14ac:dyDescent="0.25">
      <c r="A313" s="285"/>
      <c r="B313" s="66">
        <f t="shared" si="119"/>
        <v>44527</v>
      </c>
      <c r="C313" s="67"/>
      <c r="D313" s="68"/>
      <c r="E313" s="69"/>
      <c r="F313" s="70"/>
      <c r="G313" s="71"/>
      <c r="H313" s="84" t="str">
        <f t="shared" si="120"/>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v>0</v>
      </c>
      <c r="S313" s="96" t="str">
        <f>IF(G313=DATEN!$L$87,"x","")</f>
        <v/>
      </c>
      <c r="T313" s="96" t="str">
        <f t="shared" si="121"/>
        <v/>
      </c>
      <c r="U313" s="124" t="str">
        <f t="shared" si="122"/>
        <v/>
      </c>
      <c r="Z313" s="202" t="str">
        <f t="shared" si="105"/>
        <v/>
      </c>
      <c r="AA313" s="203" t="str">
        <f t="shared" si="106"/>
        <v/>
      </c>
    </row>
    <row r="314" spans="1:27" ht="14.25" x14ac:dyDescent="0.25">
      <c r="A314" s="286"/>
      <c r="B314" s="66">
        <f t="shared" si="119"/>
        <v>44527</v>
      </c>
      <c r="C314" s="67"/>
      <c r="D314" s="68"/>
      <c r="E314" s="69"/>
      <c r="F314" s="70"/>
      <c r="G314" s="71"/>
      <c r="H314" s="84" t="str">
        <f t="shared" si="120"/>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v>0</v>
      </c>
      <c r="S314" s="96" t="str">
        <f>IF(G314=DATEN!$L$87,"x","")</f>
        <v/>
      </c>
      <c r="T314" s="96" t="str">
        <f t="shared" si="121"/>
        <v/>
      </c>
      <c r="U314" s="124" t="str">
        <f t="shared" si="122"/>
        <v/>
      </c>
      <c r="Z314" s="202" t="str">
        <f t="shared" si="105"/>
        <v/>
      </c>
      <c r="AA314" s="203" t="str">
        <f t="shared" si="106"/>
        <v/>
      </c>
    </row>
    <row r="315" spans="1:27" ht="14.25" customHeight="1" x14ac:dyDescent="0.25">
      <c r="A315" s="2" t="str">
        <f>IF(LEN(B315)&gt;0,IF(WEEKDAY(B315)=4,TRUNC((B315-DATE(YEAR(B315+3-MOD(B315-2,7)),1,MOD(B315-2,7)-9))/7),IF(WEEKDAY(B315)=5,"KW","")),"")</f>
        <v/>
      </c>
      <c r="B315" s="81">
        <f>B304+1</f>
        <v>44527</v>
      </c>
      <c r="C315" s="78">
        <f>IF(WEEKDAY(B315)=1,7,WEEKDAY(B315)-1)</f>
        <v>5</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-0.32916666666666666</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2025-48</v>
      </c>
      <c r="Q315" s="94">
        <f>SUM(Q305:Q314)</f>
        <v>0</v>
      </c>
      <c r="R315" s="94"/>
      <c r="S315" s="94"/>
      <c r="T315" s="94"/>
      <c r="U315" s="125"/>
      <c r="V315" s="105">
        <f ca="1">IF(D315="x",DATEN!$N$88,DATEN!$N$87)</f>
        <v>0.125</v>
      </c>
      <c r="W315" s="91" t="s">
        <v>92</v>
      </c>
      <c r="X315" s="145">
        <f>IF(LEN(B315)&gt;0,IF(WEEKDAY(B315,2)=1,H315,H315+X304),X304)</f>
        <v>0</v>
      </c>
      <c r="Z315" s="202" t="str">
        <f t="shared" si="105"/>
        <v/>
      </c>
      <c r="AA315" s="203" t="str">
        <f t="shared" si="106"/>
        <v/>
      </c>
    </row>
    <row r="316" spans="1:27" ht="14.25" x14ac:dyDescent="0.25">
      <c r="A316" s="285" t="str">
        <f>IF(ISNA(MATCH(B326,DATEN!$D$18:$D$42,0)),"",INDEX(DATEN!$C$18:$D$42,MATCH(B326,DATEN!$D$18:$D$42,0),1))</f>
        <v/>
      </c>
      <c r="B316" s="66">
        <f t="shared" ref="B316:B325" si="123">IF(LEN(B305)&gt;0,IF(DAY(B305+1)=29,B305+1,""),"")</f>
        <v>44528</v>
      </c>
      <c r="C316" s="67"/>
      <c r="D316" s="68"/>
      <c r="E316" s="69"/>
      <c r="F316" s="70"/>
      <c r="G316" s="71"/>
      <c r="H316" s="84" t="str">
        <f t="shared" ref="H316:H325" si="124">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25">IF(ISNA(VLOOKUP(G316,ArbKapp,3,FALSE))=TRUE,"",IF(VLOOKUP(G316,ArbKapp,3,FALSE)="x","x",""))</f>
        <v/>
      </c>
      <c r="U316" s="124" t="str">
        <f t="shared" ref="U316:U325" si="126">IF(ISNA(MATCH(G316,Kapp12Ordi,0)),"","x")</f>
        <v/>
      </c>
      <c r="V316" s="90">
        <f>Q326-N326</f>
        <v>0</v>
      </c>
      <c r="W316" s="90" t="s">
        <v>67</v>
      </c>
      <c r="Z316" s="202" t="str">
        <f t="shared" si="105"/>
        <v/>
      </c>
      <c r="AA316" s="203" t="str">
        <f t="shared" si="106"/>
        <v/>
      </c>
    </row>
    <row r="317" spans="1:27" ht="14.25" x14ac:dyDescent="0.25">
      <c r="A317" s="285"/>
      <c r="B317" s="66">
        <f t="shared" si="123"/>
        <v>44528</v>
      </c>
      <c r="C317" s="67"/>
      <c r="D317" s="68"/>
      <c r="E317" s="69"/>
      <c r="F317" s="70"/>
      <c r="G317" s="71"/>
      <c r="H317" s="84" t="str">
        <f t="shared" si="124"/>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25"/>
        <v/>
      </c>
      <c r="U317" s="124" t="str">
        <f t="shared" si="126"/>
        <v/>
      </c>
      <c r="V317" s="90">
        <f>IF(ISNA(MATCH("x",U316:U325,0)),MaxZeit,MaxBildung)</f>
        <v>0.41666666666666702</v>
      </c>
      <c r="W317" s="90" t="s">
        <v>75</v>
      </c>
      <c r="Z317" s="202" t="str">
        <f t="shared" si="105"/>
        <v/>
      </c>
      <c r="AA317" s="203" t="str">
        <f t="shared" si="106"/>
        <v/>
      </c>
    </row>
    <row r="318" spans="1:27" ht="14.25" x14ac:dyDescent="0.25">
      <c r="A318" s="285"/>
      <c r="B318" s="66">
        <f t="shared" si="123"/>
        <v>44528</v>
      </c>
      <c r="C318" s="67"/>
      <c r="D318" s="68"/>
      <c r="E318" s="69"/>
      <c r="F318" s="70"/>
      <c r="G318" s="71"/>
      <c r="H318" s="84" t="str">
        <f t="shared" si="124"/>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IF(Q318&gt;0,IF(AND(E318=F317,S317&lt;&gt;"x"),Q318+R317-N317,Q318),0)</f>
        <v>0</v>
      </c>
      <c r="S318" s="96" t="str">
        <f>IF(G318=DATEN!$L$87,"x","")</f>
        <v/>
      </c>
      <c r="T318" s="96" t="str">
        <f t="shared" si="125"/>
        <v/>
      </c>
      <c r="U318" s="124" t="str">
        <f t="shared" si="126"/>
        <v/>
      </c>
      <c r="V318" s="92">
        <f>SUMIF(T316:T325,"&lt;&gt;x",H316:H325)-N326</f>
        <v>0</v>
      </c>
      <c r="W318" s="91" t="s">
        <v>81</v>
      </c>
      <c r="Z318" s="202" t="str">
        <f t="shared" si="105"/>
        <v/>
      </c>
      <c r="AA318" s="203" t="str">
        <f t="shared" si="106"/>
        <v/>
      </c>
    </row>
    <row r="319" spans="1:27" ht="14.25" x14ac:dyDescent="0.25">
      <c r="A319" s="285"/>
      <c r="B319" s="66">
        <f t="shared" si="123"/>
        <v>44528</v>
      </c>
      <c r="C319" s="67"/>
      <c r="D319" s="68"/>
      <c r="E319" s="69"/>
      <c r="F319" s="70"/>
      <c r="G319" s="71"/>
      <c r="H319" s="84" t="str">
        <f t="shared" si="124"/>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IF(Q319&gt;0,IF(AND(E319=F318,S318&lt;&gt;"x"),Q319+R318-N318,Q319),0)</f>
        <v>0</v>
      </c>
      <c r="S319" s="96" t="str">
        <f>IF(G319=DATEN!$L$87,"x","")</f>
        <v/>
      </c>
      <c r="T319" s="96" t="str">
        <f t="shared" si="125"/>
        <v/>
      </c>
      <c r="U319" s="124" t="str">
        <f t="shared" si="126"/>
        <v/>
      </c>
      <c r="V319" s="90">
        <f>IF(V318&gt;V317,V317,V318)</f>
        <v>0</v>
      </c>
      <c r="W319" s="90" t="s">
        <v>79</v>
      </c>
      <c r="Z319" s="202" t="str">
        <f t="shared" si="105"/>
        <v/>
      </c>
      <c r="AA319" s="203" t="str">
        <f t="shared" si="106"/>
        <v/>
      </c>
    </row>
    <row r="320" spans="1:27" ht="14.25" x14ac:dyDescent="0.25">
      <c r="A320" s="285"/>
      <c r="B320" s="66">
        <f t="shared" si="123"/>
        <v>44528</v>
      </c>
      <c r="C320" s="67"/>
      <c r="D320" s="68"/>
      <c r="E320" s="69"/>
      <c r="F320" s="70"/>
      <c r="G320" s="71"/>
      <c r="H320" s="84" t="str">
        <f t="shared" si="124"/>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IF(Q320&gt;0,IF(AND(E320=F319,S319&lt;&gt;"x"),Q320+R319-N319,Q320),0)</f>
        <v>0</v>
      </c>
      <c r="S320" s="96" t="str">
        <f>IF(G320=DATEN!$L$87,"x","")</f>
        <v/>
      </c>
      <c r="T320" s="96" t="str">
        <f t="shared" si="125"/>
        <v/>
      </c>
      <c r="U320" s="124" t="str">
        <f t="shared" si="126"/>
        <v/>
      </c>
      <c r="V320" s="90">
        <f>V319+SUMIF(T316:T325,"x",H316:H325)</f>
        <v>0</v>
      </c>
      <c r="W320" s="91" t="s">
        <v>80</v>
      </c>
      <c r="Z320" s="202" t="str">
        <f t="shared" si="105"/>
        <v/>
      </c>
      <c r="AA320" s="203" t="str">
        <f t="shared" si="106"/>
        <v/>
      </c>
    </row>
    <row r="321" spans="1:27" ht="14.25" x14ac:dyDescent="0.25">
      <c r="A321" s="285"/>
      <c r="B321" s="66">
        <f t="shared" si="123"/>
        <v>44528</v>
      </c>
      <c r="C321" s="67"/>
      <c r="D321" s="68"/>
      <c r="E321" s="69"/>
      <c r="F321" s="70"/>
      <c r="G321" s="71"/>
      <c r="H321" s="84" t="str">
        <f t="shared" si="124"/>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v>0</v>
      </c>
      <c r="S321" s="96" t="str">
        <f>IF(G321=DATEN!$L$87,"x","")</f>
        <v/>
      </c>
      <c r="T321" s="96" t="str">
        <f t="shared" si="125"/>
        <v/>
      </c>
      <c r="U321" s="124" t="str">
        <f t="shared" si="126"/>
        <v/>
      </c>
      <c r="V321" s="90"/>
      <c r="W321" s="91"/>
      <c r="Z321" s="202" t="str">
        <f t="shared" si="105"/>
        <v/>
      </c>
      <c r="AA321" s="203" t="str">
        <f t="shared" si="106"/>
        <v/>
      </c>
    </row>
    <row r="322" spans="1:27" ht="14.25" x14ac:dyDescent="0.25">
      <c r="A322" s="285"/>
      <c r="B322" s="66">
        <f t="shared" si="123"/>
        <v>44528</v>
      </c>
      <c r="C322" s="67"/>
      <c r="D322" s="68"/>
      <c r="E322" s="69"/>
      <c r="F322" s="70"/>
      <c r="G322" s="71"/>
      <c r="H322" s="84" t="str">
        <f t="shared" si="124"/>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v>0</v>
      </c>
      <c r="S322" s="96" t="str">
        <f>IF(G322=DATEN!$L$87,"x","")</f>
        <v/>
      </c>
      <c r="T322" s="96" t="str">
        <f t="shared" si="125"/>
        <v/>
      </c>
      <c r="U322" s="124" t="str">
        <f t="shared" si="126"/>
        <v/>
      </c>
      <c r="V322" s="90"/>
      <c r="W322" s="91"/>
      <c r="Z322" s="202" t="str">
        <f t="shared" si="105"/>
        <v/>
      </c>
      <c r="AA322" s="203" t="str">
        <f t="shared" si="106"/>
        <v/>
      </c>
    </row>
    <row r="323" spans="1:27" ht="14.25" x14ac:dyDescent="0.25">
      <c r="A323" s="285"/>
      <c r="B323" s="66">
        <f t="shared" si="123"/>
        <v>44528</v>
      </c>
      <c r="C323" s="67"/>
      <c r="D323" s="68"/>
      <c r="E323" s="69"/>
      <c r="F323" s="70"/>
      <c r="G323" s="71"/>
      <c r="H323" s="84" t="str">
        <f t="shared" si="124"/>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v>0</v>
      </c>
      <c r="S323" s="96" t="str">
        <f>IF(G323=DATEN!$L$87,"x","")</f>
        <v/>
      </c>
      <c r="T323" s="96" t="str">
        <f t="shared" si="125"/>
        <v/>
      </c>
      <c r="U323" s="124" t="str">
        <f t="shared" si="126"/>
        <v/>
      </c>
      <c r="Z323" s="202" t="str">
        <f t="shared" si="105"/>
        <v/>
      </c>
      <c r="AA323" s="203" t="str">
        <f t="shared" si="106"/>
        <v/>
      </c>
    </row>
    <row r="324" spans="1:27" ht="14.25" x14ac:dyDescent="0.25">
      <c r="A324" s="285"/>
      <c r="B324" s="66">
        <f t="shared" si="123"/>
        <v>44528</v>
      </c>
      <c r="C324" s="67"/>
      <c r="D324" s="68"/>
      <c r="E324" s="69"/>
      <c r="F324" s="70"/>
      <c r="G324" s="71"/>
      <c r="H324" s="84" t="str">
        <f t="shared" si="124"/>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v>0</v>
      </c>
      <c r="S324" s="96" t="str">
        <f>IF(G324=DATEN!$L$87,"x","")</f>
        <v/>
      </c>
      <c r="T324" s="96" t="str">
        <f t="shared" si="125"/>
        <v/>
      </c>
      <c r="U324" s="124" t="str">
        <f t="shared" si="126"/>
        <v/>
      </c>
      <c r="Z324" s="202" t="str">
        <f t="shared" si="105"/>
        <v/>
      </c>
      <c r="AA324" s="203" t="str">
        <f t="shared" si="106"/>
        <v/>
      </c>
    </row>
    <row r="325" spans="1:27" ht="14.25" x14ac:dyDescent="0.25">
      <c r="A325" s="286"/>
      <c r="B325" s="66">
        <f t="shared" si="123"/>
        <v>44528</v>
      </c>
      <c r="C325" s="67"/>
      <c r="D325" s="68"/>
      <c r="E325" s="69"/>
      <c r="F325" s="70"/>
      <c r="G325" s="71"/>
      <c r="H325" s="84" t="str">
        <f t="shared" si="124"/>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v>0</v>
      </c>
      <c r="S325" s="96" t="str">
        <f>IF(G325=DATEN!$L$87,"x","")</f>
        <v/>
      </c>
      <c r="T325" s="96" t="str">
        <f t="shared" si="125"/>
        <v/>
      </c>
      <c r="U325" s="124" t="str">
        <f t="shared" si="126"/>
        <v/>
      </c>
      <c r="Z325" s="202" t="str">
        <f t="shared" si="105"/>
        <v/>
      </c>
      <c r="AA325" s="203" t="str">
        <f t="shared" si="106"/>
        <v/>
      </c>
    </row>
    <row r="326" spans="1:27" ht="14.25" customHeight="1" x14ac:dyDescent="0.25">
      <c r="A326" s="2" t="str">
        <f>IF(LEN(B326)&gt;0,IF(WEEKDAY(B326)=4,TRUNC((B326-DATE(YEAR(B326+3-MOD(B326-2,7)),1,MOD(B326-2,7)-9))/7),IF(WEEKDAY(B326)=5,"KW","")),"")</f>
        <v/>
      </c>
      <c r="B326" s="81">
        <f>IF(LEN(B315)&gt;0,IF(DAY(B315+1)=29,B315+1,""),"")</f>
        <v>44528</v>
      </c>
      <c r="C326" s="78">
        <f>IF(WEEKDAY(B326)=1,7,WEEKDAY(B326)-1)</f>
        <v>6</v>
      </c>
      <c r="D326" s="79" t="str" cm="1">
        <f t="array" aca="1" ref="D326" ca="1">IF(LEN(B326)&gt;0,IF(OR(INDIRECT("DATEN!D"&amp;9+C326)=0,NOT(ISNA(MATCH(B326,DATEN!$D$18:$D$33,0)))),"X",IF(OR(B326=DATEN!$D$26-1,B326=DATEN!$D$27-2,B326=DATEN!$D$30-2),"V","")),"")</f>
        <v>X</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2025-48</v>
      </c>
      <c r="Q326" s="94">
        <f>SUM(Q316:Q325)</f>
        <v>0</v>
      </c>
      <c r="R326" s="94"/>
      <c r="S326" s="94"/>
      <c r="T326" s="94"/>
      <c r="U326" s="125"/>
      <c r="V326" s="105">
        <f ca="1">IF(D326="x",DATEN!$N$88,DATEN!$N$87)</f>
        <v>0.16666666666666666</v>
      </c>
      <c r="W326" s="91" t="s">
        <v>92</v>
      </c>
      <c r="X326" s="145">
        <f>IF(LEN(B326)&gt;0,IF(WEEKDAY(B326,2)=1,H326,H326+X315),X315)</f>
        <v>0</v>
      </c>
      <c r="Z326" s="202" t="str">
        <f t="shared" si="105"/>
        <v/>
      </c>
      <c r="AA326" s="203" t="str">
        <f t="shared" si="106"/>
        <v/>
      </c>
    </row>
    <row r="327" spans="1:27" ht="14.25" x14ac:dyDescent="0.25">
      <c r="A327" s="285" t="str">
        <f>IF(ISNA(MATCH(B337,DATEN!$D$18:$D$42,0)),"",INDEX(DATEN!$C$18:$D$42,MATCH(B337,DATEN!$D$18:$D$42,0),1))</f>
        <v/>
      </c>
      <c r="B327" s="66">
        <f t="shared" ref="B327:B336" si="127">IF(LEN(B316)&gt;0,IF(DAY(B316+1)=30,B316+1,""),"")</f>
        <v>44529</v>
      </c>
      <c r="C327" s="67"/>
      <c r="D327" s="68"/>
      <c r="E327" s="69"/>
      <c r="F327" s="70"/>
      <c r="G327" s="71"/>
      <c r="H327" s="84" t="str">
        <f t="shared" ref="H327:H336" si="128">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29">IF(ISNA(VLOOKUP(G327,ArbKapp,3,FALSE))=TRUE,"",IF(VLOOKUP(G327,ArbKapp,3,FALSE)="x","x",""))</f>
        <v/>
      </c>
      <c r="U327" s="124" t="str">
        <f t="shared" ref="U327:U336" si="130">IF(ISNA(MATCH(G327,Kapp12Ordi,0)),"","x")</f>
        <v/>
      </c>
      <c r="V327" s="90">
        <f>Q337-N337</f>
        <v>0</v>
      </c>
      <c r="W327" s="90" t="s">
        <v>67</v>
      </c>
      <c r="Z327" s="202" t="str">
        <f t="shared" si="105"/>
        <v/>
      </c>
      <c r="AA327" s="203" t="str">
        <f t="shared" si="106"/>
        <v/>
      </c>
    </row>
    <row r="328" spans="1:27" ht="14.25" x14ac:dyDescent="0.25">
      <c r="A328" s="285"/>
      <c r="B328" s="66">
        <f t="shared" si="127"/>
        <v>44529</v>
      </c>
      <c r="C328" s="67"/>
      <c r="D328" s="68"/>
      <c r="E328" s="69"/>
      <c r="F328" s="70"/>
      <c r="G328" s="71"/>
      <c r="H328" s="84" t="str">
        <f t="shared" si="128"/>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29"/>
        <v/>
      </c>
      <c r="U328" s="124" t="str">
        <f t="shared" si="130"/>
        <v/>
      </c>
      <c r="V328" s="90">
        <f>IF(ISNA(MATCH("x",U327:U336,0)),MaxZeit,MaxBildung)</f>
        <v>0.41666666666666702</v>
      </c>
      <c r="W328" s="90" t="s">
        <v>75</v>
      </c>
      <c r="Z328" s="202" t="str">
        <f t="shared" si="105"/>
        <v/>
      </c>
      <c r="AA328" s="203" t="str">
        <f t="shared" si="106"/>
        <v/>
      </c>
    </row>
    <row r="329" spans="1:27" ht="14.25" x14ac:dyDescent="0.25">
      <c r="A329" s="285"/>
      <c r="B329" s="66">
        <f t="shared" si="127"/>
        <v>44529</v>
      </c>
      <c r="C329" s="67"/>
      <c r="D329" s="68"/>
      <c r="E329" s="69"/>
      <c r="F329" s="70"/>
      <c r="G329" s="71"/>
      <c r="H329" s="84" t="str">
        <f t="shared" si="128"/>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IF(Q329&gt;0,IF(AND(E329=F328,S328&lt;&gt;"x"),Q329+R328-N328,Q329),0)</f>
        <v>0</v>
      </c>
      <c r="S329" s="96" t="str">
        <f>IF(G329=DATEN!$L$87,"x","")</f>
        <v/>
      </c>
      <c r="T329" s="96" t="str">
        <f t="shared" si="129"/>
        <v/>
      </c>
      <c r="U329" s="124" t="str">
        <f t="shared" si="130"/>
        <v/>
      </c>
      <c r="V329" s="92">
        <f>SUMIF(T327:T336,"&lt;&gt;x",H327:H336)-N337</f>
        <v>0</v>
      </c>
      <c r="W329" s="91" t="s">
        <v>81</v>
      </c>
      <c r="Z329" s="202" t="str">
        <f t="shared" ref="Z329:Z348" si="131">IF(AND(G329&gt;0,G329&lt;&gt;"Tagessumme:"),G329,"")</f>
        <v/>
      </c>
      <c r="AA329" s="203" t="str">
        <f t="shared" ref="AA329:AA348" si="132">IF(G329&lt;&gt;"Tagessumme:",H329,"")</f>
        <v/>
      </c>
    </row>
    <row r="330" spans="1:27" ht="14.25" x14ac:dyDescent="0.25">
      <c r="A330" s="285"/>
      <c r="B330" s="66">
        <f t="shared" si="127"/>
        <v>44529</v>
      </c>
      <c r="C330" s="67"/>
      <c r="D330" s="68"/>
      <c r="E330" s="69"/>
      <c r="F330" s="70"/>
      <c r="G330" s="71"/>
      <c r="H330" s="84" t="str">
        <f t="shared" si="128"/>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IF(Q330&gt;0,IF(AND(E330=F329,S329&lt;&gt;"x"),Q330+R329-N329,Q330),0)</f>
        <v>0</v>
      </c>
      <c r="S330" s="96" t="str">
        <f>IF(G330=DATEN!$L$87,"x","")</f>
        <v/>
      </c>
      <c r="T330" s="96" t="str">
        <f t="shared" si="129"/>
        <v/>
      </c>
      <c r="U330" s="124" t="str">
        <f t="shared" si="130"/>
        <v/>
      </c>
      <c r="V330" s="90">
        <f>IF(V329&gt;V328,V328,V329)</f>
        <v>0</v>
      </c>
      <c r="W330" s="90" t="s">
        <v>79</v>
      </c>
      <c r="Z330" s="202" t="str">
        <f t="shared" si="131"/>
        <v/>
      </c>
      <c r="AA330" s="203" t="str">
        <f t="shared" si="132"/>
        <v/>
      </c>
    </row>
    <row r="331" spans="1:27" ht="14.25" x14ac:dyDescent="0.25">
      <c r="A331" s="285"/>
      <c r="B331" s="66">
        <f t="shared" si="127"/>
        <v>44529</v>
      </c>
      <c r="C331" s="67"/>
      <c r="D331" s="68"/>
      <c r="E331" s="69"/>
      <c r="F331" s="70"/>
      <c r="G331" s="71"/>
      <c r="H331" s="84" t="str">
        <f t="shared" si="128"/>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IF(Q331&gt;0,IF(AND(E331=F330,S330&lt;&gt;"x"),Q331+R330-N330,Q331),0)</f>
        <v>0</v>
      </c>
      <c r="S331" s="96" t="str">
        <f>IF(G331=DATEN!$L$87,"x","")</f>
        <v/>
      </c>
      <c r="T331" s="96" t="str">
        <f t="shared" si="129"/>
        <v/>
      </c>
      <c r="U331" s="124" t="str">
        <f t="shared" si="130"/>
        <v/>
      </c>
      <c r="V331" s="90">
        <f>V330+SUMIF(T327:T336,"x",H327:H336)</f>
        <v>0</v>
      </c>
      <c r="W331" s="91" t="s">
        <v>80</v>
      </c>
      <c r="Z331" s="202" t="str">
        <f t="shared" si="131"/>
        <v/>
      </c>
      <c r="AA331" s="203" t="str">
        <f t="shared" si="132"/>
        <v/>
      </c>
    </row>
    <row r="332" spans="1:27" ht="14.25" x14ac:dyDescent="0.25">
      <c r="A332" s="285"/>
      <c r="B332" s="66">
        <f t="shared" si="127"/>
        <v>44529</v>
      </c>
      <c r="C332" s="67"/>
      <c r="D332" s="68"/>
      <c r="E332" s="69"/>
      <c r="F332" s="70"/>
      <c r="G332" s="71"/>
      <c r="H332" s="84" t="str">
        <f t="shared" si="128"/>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v>0</v>
      </c>
      <c r="S332" s="96" t="str">
        <f>IF(G332=DATEN!$L$87,"x","")</f>
        <v/>
      </c>
      <c r="T332" s="96" t="str">
        <f t="shared" si="129"/>
        <v/>
      </c>
      <c r="U332" s="124" t="str">
        <f t="shared" si="130"/>
        <v/>
      </c>
      <c r="V332" s="90"/>
      <c r="W332" s="91"/>
      <c r="Z332" s="202" t="str">
        <f t="shared" si="131"/>
        <v/>
      </c>
      <c r="AA332" s="203" t="str">
        <f t="shared" si="132"/>
        <v/>
      </c>
    </row>
    <row r="333" spans="1:27" ht="14.25" x14ac:dyDescent="0.25">
      <c r="A333" s="285"/>
      <c r="B333" s="66">
        <f t="shared" si="127"/>
        <v>44529</v>
      </c>
      <c r="C333" s="67"/>
      <c r="D333" s="68"/>
      <c r="E333" s="69"/>
      <c r="F333" s="70"/>
      <c r="G333" s="71"/>
      <c r="H333" s="84" t="str">
        <f t="shared" si="128"/>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v>0</v>
      </c>
      <c r="S333" s="96" t="str">
        <f>IF(G333=DATEN!$L$87,"x","")</f>
        <v/>
      </c>
      <c r="T333" s="96" t="str">
        <f t="shared" si="129"/>
        <v/>
      </c>
      <c r="U333" s="124" t="str">
        <f t="shared" si="130"/>
        <v/>
      </c>
      <c r="V333" s="90"/>
      <c r="W333" s="91"/>
      <c r="Z333" s="202" t="str">
        <f t="shared" si="131"/>
        <v/>
      </c>
      <c r="AA333" s="203" t="str">
        <f t="shared" si="132"/>
        <v/>
      </c>
    </row>
    <row r="334" spans="1:27" ht="14.25" x14ac:dyDescent="0.25">
      <c r="A334" s="285"/>
      <c r="B334" s="66">
        <f t="shared" si="127"/>
        <v>44529</v>
      </c>
      <c r="C334" s="67"/>
      <c r="D334" s="68"/>
      <c r="E334" s="69"/>
      <c r="F334" s="70"/>
      <c r="G334" s="71"/>
      <c r="H334" s="84" t="str">
        <f t="shared" si="128"/>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v>0</v>
      </c>
      <c r="S334" s="96" t="str">
        <f>IF(G334=DATEN!$L$87,"x","")</f>
        <v/>
      </c>
      <c r="T334" s="96" t="str">
        <f t="shared" si="129"/>
        <v/>
      </c>
      <c r="U334" s="124" t="str">
        <f t="shared" si="130"/>
        <v/>
      </c>
      <c r="Z334" s="202" t="str">
        <f t="shared" si="131"/>
        <v/>
      </c>
      <c r="AA334" s="203" t="str">
        <f t="shared" si="132"/>
        <v/>
      </c>
    </row>
    <row r="335" spans="1:27" ht="14.25" x14ac:dyDescent="0.25">
      <c r="A335" s="285"/>
      <c r="B335" s="66">
        <f t="shared" si="127"/>
        <v>44529</v>
      </c>
      <c r="C335" s="67"/>
      <c r="D335" s="68"/>
      <c r="E335" s="69"/>
      <c r="F335" s="70"/>
      <c r="G335" s="71"/>
      <c r="H335" s="84" t="str">
        <f t="shared" si="128"/>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v>0</v>
      </c>
      <c r="S335" s="96" t="str">
        <f>IF(G335=DATEN!$L$87,"x","")</f>
        <v/>
      </c>
      <c r="T335" s="96" t="str">
        <f t="shared" si="129"/>
        <v/>
      </c>
      <c r="U335" s="124" t="str">
        <f t="shared" si="130"/>
        <v/>
      </c>
      <c r="Z335" s="202" t="str">
        <f t="shared" si="131"/>
        <v/>
      </c>
      <c r="AA335" s="203" t="str">
        <f t="shared" si="132"/>
        <v/>
      </c>
    </row>
    <row r="336" spans="1:27" ht="14.25" x14ac:dyDescent="0.25">
      <c r="A336" s="286"/>
      <c r="B336" s="66">
        <f t="shared" si="127"/>
        <v>44529</v>
      </c>
      <c r="C336" s="67"/>
      <c r="D336" s="68"/>
      <c r="E336" s="69"/>
      <c r="F336" s="70"/>
      <c r="G336" s="71"/>
      <c r="H336" s="84" t="str">
        <f t="shared" si="128"/>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v>0</v>
      </c>
      <c r="S336" s="96" t="str">
        <f>IF(G336=DATEN!$L$87,"x","")</f>
        <v/>
      </c>
      <c r="T336" s="96" t="str">
        <f t="shared" si="129"/>
        <v/>
      </c>
      <c r="U336" s="124" t="str">
        <f t="shared" si="130"/>
        <v/>
      </c>
      <c r="Z336" s="202" t="str">
        <f t="shared" si="131"/>
        <v/>
      </c>
      <c r="AA336" s="203" t="str">
        <f t="shared" si="132"/>
        <v/>
      </c>
    </row>
    <row r="337" spans="1:27" ht="14.25" customHeight="1" x14ac:dyDescent="0.25">
      <c r="A337" s="2" t="str">
        <f>IF(LEN(B337)&gt;0,IF(WEEKDAY(B337)=4,TRUNC((B337-DATE(YEAR(B337+3-MOD(B337-2,7)),1,MOD(B337-2,7)-9))/7),IF(WEEKDAY(B337)=5,"KW","")),"")</f>
        <v/>
      </c>
      <c r="B337" s="81">
        <f>IF(LEN(B326)&gt;0,IF(DAY(B326+1)=30,B326+1,""),"")</f>
        <v>44529</v>
      </c>
      <c r="C337" s="78">
        <f>IF(WEEKDAY(B337)=1,7,WEEKDAY(B337)-1)</f>
        <v>7</v>
      </c>
      <c r="D337" s="79" t="str" cm="1">
        <f t="array" aca="1" ref="D337" ca="1">IF(LEN(B337)&gt;0,IF(OR(INDIRECT("DATEN!D"&amp;9+C337)=0,NOT(ISNA(MATCH(B337,DATEN!$D$18:$D$33,0)))),"X",IF(OR(B337=DATEN!$D$26-1,B337=DATEN!$D$27-2,B337=DATEN!$D$30-2),"V","")),"")</f>
        <v>X</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v>
      </c>
      <c r="L337" s="146" t="str">
        <f>IF(X337&gt;MaxWoZeit,"WoArbZeit&gt;48h!","")</f>
        <v/>
      </c>
      <c r="M337" s="93" t="str">
        <f>IF(V329&gt;V330,V329-V330,"")</f>
        <v/>
      </c>
      <c r="N337" s="93">
        <f>SUM(N327:N336)</f>
        <v>0</v>
      </c>
      <c r="O337" s="93">
        <f ca="1">IF(WEEKDAY(B337,2)=7,SUMIF('Auswertung-Wochen'!$Y$2:$Y$366,P337,'Auswertung-Wochen'!$V$2:$V$366)-SUMIF('Auswertung-Wochen'!$Y$2:$Y$366,P337,'Auswertung-Wochen'!$W$2:$W$366),"")</f>
        <v>-1.6458333333333335</v>
      </c>
      <c r="P337" s="93" t="str">
        <f>YEAR(B337)&amp;"-"&amp;TEXT(_xlfn.ISOWEEKNUM(B337),"00")</f>
        <v>2025-48</v>
      </c>
      <c r="Q337" s="94">
        <f>SUM(Q327:Q336)</f>
        <v>0</v>
      </c>
      <c r="R337" s="94"/>
      <c r="S337" s="94"/>
      <c r="T337" s="94"/>
      <c r="U337" s="125"/>
      <c r="V337" s="105">
        <f ca="1">IF(D337="x",DATEN!$N$88,DATEN!$N$87)</f>
        <v>0.16666666666666666</v>
      </c>
      <c r="W337" s="91" t="s">
        <v>92</v>
      </c>
      <c r="X337" s="145">
        <f>IF(LEN(B337)&gt;0,IF(WEEKDAY(B337,2)=1,H337,H337+X326),X326)</f>
        <v>0</v>
      </c>
      <c r="Z337" s="202" t="str">
        <f t="shared" si="131"/>
        <v/>
      </c>
      <c r="AA337" s="203" t="str">
        <f t="shared" si="132"/>
        <v/>
      </c>
    </row>
    <row r="338" spans="1:27" ht="14.25" x14ac:dyDescent="0.25">
      <c r="A338" s="285" t="str">
        <f>IF(ISNA(MATCH(B348,DATEN!$D$18:$D$42,0)),"",INDEX(DATEN!$C$18:$D$42,MATCH(B348,DATEN!$D$18:$D$42,0),1))</f>
        <v/>
      </c>
      <c r="B338" s="66" t="str">
        <f t="shared" ref="B338:B347" si="133">IF(LEN(B327)&gt;0,IF(DAY(B327+1)=31,B327+1,""),"")</f>
        <v/>
      </c>
      <c r="C338" s="67"/>
      <c r="D338" s="68"/>
      <c r="E338" s="69"/>
      <c r="F338" s="70"/>
      <c r="G338" s="71"/>
      <c r="H338" s="84"/>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34">IF(ISNA(VLOOKUP(G338,ArbKapp,3,FALSE))=TRUE,"",IF(VLOOKUP(G338,ArbKapp,3,FALSE)="x","x",""))</f>
        <v/>
      </c>
      <c r="U338" s="124" t="str">
        <f t="shared" ref="U338:U347" si="135">IF(ISNA(MATCH(G338,Kapp12Ordi,0)),"","x")</f>
        <v/>
      </c>
      <c r="V338" s="90">
        <f>Q348-N348</f>
        <v>0</v>
      </c>
      <c r="W338" s="90" t="s">
        <v>67</v>
      </c>
      <c r="Z338" s="202" t="str">
        <f t="shared" si="131"/>
        <v/>
      </c>
      <c r="AA338" s="203">
        <f t="shared" si="132"/>
        <v>0</v>
      </c>
    </row>
    <row r="339" spans="1:27" ht="14.25" x14ac:dyDescent="0.25">
      <c r="A339" s="285"/>
      <c r="B339" s="66" t="str">
        <f t="shared" si="133"/>
        <v/>
      </c>
      <c r="C339" s="67"/>
      <c r="D339" s="68"/>
      <c r="E339" s="69"/>
      <c r="F339" s="70"/>
      <c r="G339" s="71"/>
      <c r="H339" s="84"/>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34"/>
        <v/>
      </c>
      <c r="U339" s="124" t="str">
        <f t="shared" si="135"/>
        <v/>
      </c>
      <c r="V339" s="90">
        <f>IF(ISNA(MATCH("x",U338:U347,0)),MaxZeit,MaxBildung)</f>
        <v>0.41666666666666702</v>
      </c>
      <c r="W339" s="90" t="s">
        <v>75</v>
      </c>
      <c r="Z339" s="202" t="str">
        <f t="shared" si="131"/>
        <v/>
      </c>
      <c r="AA339" s="203">
        <f t="shared" si="132"/>
        <v>0</v>
      </c>
    </row>
    <row r="340" spans="1:27" ht="14.25" x14ac:dyDescent="0.25">
      <c r="A340" s="285"/>
      <c r="B340" s="66" t="str">
        <f t="shared" si="133"/>
        <v/>
      </c>
      <c r="C340" s="67"/>
      <c r="D340" s="68"/>
      <c r="E340" s="69"/>
      <c r="F340" s="70"/>
      <c r="G340" s="71"/>
      <c r="H340" s="84"/>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IF(Q340&gt;0,IF(AND(E340=F339,S339&lt;&gt;"x"),Q340+R339-N339,Q340),0)</f>
        <v>0</v>
      </c>
      <c r="S340" s="96" t="str">
        <f>IF(G340=DATEN!$L$87,"x","")</f>
        <v/>
      </c>
      <c r="T340" s="96" t="str">
        <f t="shared" si="134"/>
        <v/>
      </c>
      <c r="U340" s="124" t="str">
        <f t="shared" si="135"/>
        <v/>
      </c>
      <c r="V340" s="92">
        <f>SUMIF(T338:T347,"&lt;&gt;x",H338:H347)-N348</f>
        <v>0</v>
      </c>
      <c r="W340" s="91" t="s">
        <v>81</v>
      </c>
      <c r="Z340" s="202" t="str">
        <f t="shared" si="131"/>
        <v/>
      </c>
      <c r="AA340" s="203">
        <f t="shared" si="132"/>
        <v>0</v>
      </c>
    </row>
    <row r="341" spans="1:27" ht="14.25" x14ac:dyDescent="0.25">
      <c r="A341" s="285"/>
      <c r="B341" s="66" t="str">
        <f t="shared" si="133"/>
        <v/>
      </c>
      <c r="C341" s="67"/>
      <c r="D341" s="68"/>
      <c r="E341" s="69"/>
      <c r="F341" s="70"/>
      <c r="G341" s="71"/>
      <c r="H341" s="84" t="str">
        <f t="shared" ref="H341:H347" si="136">IF(Q341&gt;0,IF(ROUND(F341-E341,6)&gt;=ROUND(Mindest,6),Q341,"&lt;15m!"),"")</f>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IF(Q341&gt;0,IF(AND(E341=F340,S340&lt;&gt;"x"),Q341+R340-N340,Q341),0)</f>
        <v>0</v>
      </c>
      <c r="S341" s="96" t="str">
        <f>IF(G341=DATEN!$L$87,"x","")</f>
        <v/>
      </c>
      <c r="T341" s="96" t="str">
        <f t="shared" si="134"/>
        <v/>
      </c>
      <c r="U341" s="124" t="str">
        <f t="shared" si="135"/>
        <v/>
      </c>
      <c r="V341" s="90">
        <f>IF(V340&gt;V339,V339,V340)</f>
        <v>0</v>
      </c>
      <c r="W341" s="90" t="s">
        <v>79</v>
      </c>
      <c r="Z341" s="202" t="str">
        <f t="shared" si="131"/>
        <v/>
      </c>
      <c r="AA341" s="203" t="str">
        <f t="shared" si="132"/>
        <v/>
      </c>
    </row>
    <row r="342" spans="1:27" ht="14.25" x14ac:dyDescent="0.25">
      <c r="A342" s="285"/>
      <c r="B342" s="66" t="str">
        <f t="shared" si="133"/>
        <v/>
      </c>
      <c r="C342" s="67"/>
      <c r="D342" s="68"/>
      <c r="E342" s="69"/>
      <c r="F342" s="70"/>
      <c r="G342" s="71"/>
      <c r="H342" s="84" t="str">
        <f t="shared" si="136"/>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IF(Q342&gt;0,IF(AND(E342=F341,S341&lt;&gt;"x"),Q342+R341-N341,Q342),0)</f>
        <v>0</v>
      </c>
      <c r="S342" s="96" t="str">
        <f>IF(G342=DATEN!$L$87,"x","")</f>
        <v/>
      </c>
      <c r="T342" s="96" t="str">
        <f t="shared" si="134"/>
        <v/>
      </c>
      <c r="U342" s="124" t="str">
        <f t="shared" si="135"/>
        <v/>
      </c>
      <c r="V342" s="90">
        <f>V341+SUMIF(T338:T347,"x",H338:H347)</f>
        <v>0</v>
      </c>
      <c r="W342" s="91" t="s">
        <v>80</v>
      </c>
      <c r="Z342" s="202" t="str">
        <f t="shared" si="131"/>
        <v/>
      </c>
      <c r="AA342" s="203" t="str">
        <f t="shared" si="132"/>
        <v/>
      </c>
    </row>
    <row r="343" spans="1:27" ht="14.25" x14ac:dyDescent="0.25">
      <c r="A343" s="285"/>
      <c r="B343" s="66" t="str">
        <f t="shared" si="133"/>
        <v/>
      </c>
      <c r="C343" s="67"/>
      <c r="D343" s="68"/>
      <c r="E343" s="69"/>
      <c r="F343" s="70"/>
      <c r="G343" s="71"/>
      <c r="H343" s="84" t="str">
        <f t="shared" si="136"/>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v>0</v>
      </c>
      <c r="S343" s="96" t="str">
        <f>IF(G343=DATEN!$L$87,"x","")</f>
        <v/>
      </c>
      <c r="T343" s="96" t="str">
        <f t="shared" si="134"/>
        <v/>
      </c>
      <c r="U343" s="124" t="str">
        <f t="shared" si="135"/>
        <v/>
      </c>
      <c r="V343" s="90"/>
      <c r="W343" s="91"/>
      <c r="Z343" s="202" t="str">
        <f t="shared" si="131"/>
        <v/>
      </c>
      <c r="AA343" s="203" t="str">
        <f t="shared" si="132"/>
        <v/>
      </c>
    </row>
    <row r="344" spans="1:27" ht="14.25" x14ac:dyDescent="0.25">
      <c r="A344" s="285"/>
      <c r="B344" s="66" t="str">
        <f t="shared" si="133"/>
        <v/>
      </c>
      <c r="C344" s="67"/>
      <c r="D344" s="68"/>
      <c r="E344" s="69"/>
      <c r="F344" s="70"/>
      <c r="G344" s="71"/>
      <c r="H344" s="84" t="str">
        <f t="shared" si="136"/>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v>0</v>
      </c>
      <c r="S344" s="96" t="str">
        <f>IF(G344=DATEN!$L$87,"x","")</f>
        <v/>
      </c>
      <c r="T344" s="96" t="str">
        <f t="shared" si="134"/>
        <v/>
      </c>
      <c r="U344" s="124" t="str">
        <f t="shared" si="135"/>
        <v/>
      </c>
      <c r="V344" s="90"/>
      <c r="W344" s="91"/>
      <c r="Z344" s="202" t="str">
        <f t="shared" si="131"/>
        <v/>
      </c>
      <c r="AA344" s="203" t="str">
        <f t="shared" si="132"/>
        <v/>
      </c>
    </row>
    <row r="345" spans="1:27" ht="14.25" x14ac:dyDescent="0.25">
      <c r="A345" s="285"/>
      <c r="B345" s="66" t="str">
        <f t="shared" si="133"/>
        <v/>
      </c>
      <c r="C345" s="67"/>
      <c r="D345" s="68"/>
      <c r="E345" s="69"/>
      <c r="F345" s="70"/>
      <c r="G345" s="71"/>
      <c r="H345" s="84" t="str">
        <f t="shared" si="136"/>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v>0</v>
      </c>
      <c r="S345" s="96" t="str">
        <f>IF(G345=DATEN!$L$87,"x","")</f>
        <v/>
      </c>
      <c r="T345" s="96" t="str">
        <f t="shared" si="134"/>
        <v/>
      </c>
      <c r="U345" s="124" t="str">
        <f t="shared" si="135"/>
        <v/>
      </c>
      <c r="Z345" s="202" t="str">
        <f t="shared" si="131"/>
        <v/>
      </c>
      <c r="AA345" s="203" t="str">
        <f t="shared" si="132"/>
        <v/>
      </c>
    </row>
    <row r="346" spans="1:27" ht="14.25" x14ac:dyDescent="0.25">
      <c r="A346" s="285"/>
      <c r="B346" s="66" t="str">
        <f t="shared" si="133"/>
        <v/>
      </c>
      <c r="C346" s="67"/>
      <c r="D346" s="68"/>
      <c r="E346" s="69"/>
      <c r="F346" s="70"/>
      <c r="G346" s="71"/>
      <c r="H346" s="84" t="str">
        <f t="shared" si="136"/>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v>0</v>
      </c>
      <c r="S346" s="96" t="str">
        <f>IF(G346=DATEN!$L$87,"x","")</f>
        <v/>
      </c>
      <c r="T346" s="96" t="str">
        <f t="shared" si="134"/>
        <v/>
      </c>
      <c r="U346" s="124" t="str">
        <f t="shared" si="135"/>
        <v/>
      </c>
      <c r="Z346" s="202" t="str">
        <f t="shared" si="131"/>
        <v/>
      </c>
      <c r="AA346" s="203" t="str">
        <f t="shared" si="132"/>
        <v/>
      </c>
    </row>
    <row r="347" spans="1:27" ht="14.25" x14ac:dyDescent="0.25">
      <c r="A347" s="286"/>
      <c r="B347" s="66" t="str">
        <f t="shared" si="133"/>
        <v/>
      </c>
      <c r="C347" s="67"/>
      <c r="D347" s="68"/>
      <c r="E347" s="69"/>
      <c r="F347" s="70"/>
      <c r="G347" s="71"/>
      <c r="H347" s="84" t="str">
        <f t="shared" si="136"/>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v>0</v>
      </c>
      <c r="S347" s="96" t="str">
        <f>IF(G347=DATEN!$L$87,"x","")</f>
        <v/>
      </c>
      <c r="T347" s="96" t="str">
        <f t="shared" si="134"/>
        <v/>
      </c>
      <c r="U347" s="124" t="str">
        <f t="shared" si="135"/>
        <v/>
      </c>
      <c r="Z347" s="202" t="str">
        <f t="shared" si="131"/>
        <v/>
      </c>
      <c r="AA347" s="203" t="str">
        <f t="shared" si="132"/>
        <v/>
      </c>
    </row>
    <row r="348" spans="1:27" ht="14.25" customHeight="1" x14ac:dyDescent="0.25">
      <c r="A348" s="2" t="str">
        <f>IF(LEN(B348)&gt;0,IF(WEEKDAY(B348)=4,TRUNC((B348-DATE(YEAR(B348+3-MOD(B348-2,7)),1,MOD(B348-2,7)-9))/7),IF(WEEKDAY(B348)=5,"KW","")),"")</f>
        <v/>
      </c>
      <c r="B348" s="81" t="str">
        <f>IF(LEN(B337)&gt;0,IF(DAY(B337+1)=31,B337+1,""),"")</f>
        <v/>
      </c>
      <c r="C348" s="78" t="e">
        <f>IF(WEEKDAY(B348)=1,7,WEEKDAY(B348)-1)</f>
        <v>#VALUE!</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t="str" cm="1">
        <f t="array" aca="1" ref="K348" ca="1">IF(LEN(B348)&gt;0,IF(AND(D348&lt;&gt;"X",I348&lt;&gt;"U",I348&lt;&gt;"u",I348&lt;&gt;"K",I348&lt;&gt;"k",OR(I348="F",I348="f",H348&lt;&gt;0,DATEN!$H$8=1),J348&lt;&gt;"f",J348&lt;&gt;"F"),IF(D348="V",H348-INDIRECT("DATEN!D"&amp;9+C348)/2,H348-INDIRECT("DATEN!D"&amp;9+C348)),H348),"")</f>
        <v/>
      </c>
      <c r="L348" s="146" t="str">
        <f>IF(X348&gt;MaxWoZeit,"WoArbZeit&gt;48h!","")</f>
        <v/>
      </c>
      <c r="M348" s="93" t="str">
        <f>IF(V340&gt;V341,V340-V341,"")</f>
        <v/>
      </c>
      <c r="N348" s="93">
        <f>SUM(N338:N347)</f>
        <v>0</v>
      </c>
      <c r="O348" s="93"/>
      <c r="P348" s="93"/>
      <c r="Q348" s="94">
        <f>SUM(Q338:Q347)</f>
        <v>0</v>
      </c>
      <c r="R348" s="94"/>
      <c r="S348" s="94"/>
      <c r="T348" s="94"/>
      <c r="U348" s="125"/>
      <c r="V348" s="105">
        <f ca="1">IF(D348="x",DATEN!$N$88,DATEN!$N$87)</f>
        <v>0.125</v>
      </c>
      <c r="W348" s="91" t="s">
        <v>92</v>
      </c>
      <c r="X348" s="145">
        <f>IF(LEN(B348)&gt;0,IF(WEEKDAY(B348,2)=1,H348,H348+X337),X337)</f>
        <v>0</v>
      </c>
      <c r="Z348" s="202" t="str">
        <f t="shared" si="131"/>
        <v/>
      </c>
      <c r="AA348" s="203" t="str">
        <f t="shared" si="13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Nov: </v>
      </c>
      <c r="F350" s="24" cm="1">
        <f t="array" aca="1" ref="F350" ca="1">IF(B4="",SUMPRODUCT(($I$8:$I$348="U")*($D$8:$D$348&lt;&gt;"X")*1),0)</f>
        <v>0</v>
      </c>
      <c r="G350" s="309" t="str">
        <f>CONCATENATE("Saldo ",TEXT(B18,"MMMM"),":")</f>
        <v>Saldo November:</v>
      </c>
      <c r="H350" s="310"/>
      <c r="I350" s="311"/>
      <c r="J350" s="164"/>
      <c r="K350" s="29">
        <f ca="1">IF(B4="",SUM(K8:K348),0)</f>
        <v>-6.5833333333333339</v>
      </c>
    </row>
    <row r="351" spans="1:27" ht="18" customHeight="1" x14ac:dyDescent="0.25">
      <c r="A351" s="171"/>
      <c r="B351" s="63"/>
      <c r="C351" s="60"/>
      <c r="D351" s="11"/>
      <c r="E351" s="169" t="s">
        <v>120</v>
      </c>
      <c r="F351" s="25" cm="1">
        <f t="array" aca="1" ref="F351" ca="1">INDIRECT(TEXT(DATE(DATEN!G3,MONTH(B18)-1,1),"MMMM")&amp;"!f351")-F350</f>
        <v>0</v>
      </c>
      <c r="G351" s="58"/>
      <c r="H351" s="137"/>
      <c r="I351" s="138" t="str">
        <f>CONCATENATE("Gekappt ",TEXT(B18,"MMM"),":")</f>
        <v>Gekappt Nov:</v>
      </c>
      <c r="J351" s="138"/>
      <c r="K351" s="104">
        <f>SUM(M8:M348)</f>
        <v>0</v>
      </c>
    </row>
    <row r="352" spans="1:27" ht="18" customHeight="1" x14ac:dyDescent="0.25">
      <c r="A352" s="62"/>
      <c r="B352" s="58"/>
      <c r="C352" s="58"/>
      <c r="E352" s="170" t="str">
        <f>CONCATENATE("Krankt.",IF(MONTH($B$18)&gt;8,". ","age "),TEXT($B$18,"MMMM"),": ")</f>
        <v xml:space="preserve">Krankt.. November: </v>
      </c>
      <c r="F352" s="24" cm="1">
        <f t="array" aca="1" ref="F352" ca="1">IF(B4="",SUMPRODUCT(($I$8:$I$348="K")*($D$8:$D$348&lt;&gt;"X")*1),0)</f>
        <v>0</v>
      </c>
      <c r="G352" s="312" t="s">
        <v>99</v>
      </c>
      <c r="H352" s="313"/>
      <c r="I352" s="314"/>
      <c r="J352" s="165"/>
      <c r="K352" s="139" cm="1">
        <f t="array" aca="1" ref="K352" ca="1">INDIRECT(TEXT(DATE(DATEN!G3,MONTH(B18)-1,1),"MMMM")&amp;"!k353")</f>
        <v>-7.2416666666666663</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-13.824999999999999</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Zx6MSRko53bmQfb0etA80zc3mKkfUBrtzpzF90AezuCBoTTvxYNpmY1YfsGm62Yl6z3n06RYyf505jSngf/Gbw==" saltValue="Ypf6l9VrPeHNMTWqsMjl8A==" spinCount="100000" sheet="1" objects="1" scenarios="1" selectLockedCells="1"/>
  <mergeCells count="89">
    <mergeCell ref="J6:J7"/>
    <mergeCell ref="E282:F282"/>
    <mergeCell ref="E348:F348"/>
    <mergeCell ref="E293:F293"/>
    <mergeCell ref="E304:F304"/>
    <mergeCell ref="E315:F315"/>
    <mergeCell ref="E326:F326"/>
    <mergeCell ref="E337:F337"/>
    <mergeCell ref="E227:F227"/>
    <mergeCell ref="E238:F238"/>
    <mergeCell ref="E249:F249"/>
    <mergeCell ref="E260:F260"/>
    <mergeCell ref="E271:F271"/>
    <mergeCell ref="E172:F172"/>
    <mergeCell ref="E183:F183"/>
    <mergeCell ref="E194:F194"/>
    <mergeCell ref="E205:F205"/>
    <mergeCell ref="E216:F216"/>
    <mergeCell ref="E117:F117"/>
    <mergeCell ref="E128:F128"/>
    <mergeCell ref="E139:F139"/>
    <mergeCell ref="E150:F150"/>
    <mergeCell ref="E161:F161"/>
    <mergeCell ref="B2:I2"/>
    <mergeCell ref="B3:I3"/>
    <mergeCell ref="B6:B7"/>
    <mergeCell ref="C6:C7"/>
    <mergeCell ref="I6:I7"/>
    <mergeCell ref="D6:D7"/>
    <mergeCell ref="H357:L357"/>
    <mergeCell ref="K6:K7"/>
    <mergeCell ref="L6:L7"/>
    <mergeCell ref="G350:I350"/>
    <mergeCell ref="G352:I352"/>
    <mergeCell ref="G353:I353"/>
    <mergeCell ref="E6:G6"/>
    <mergeCell ref="E18:F18"/>
    <mergeCell ref="E29:F29"/>
    <mergeCell ref="E40:F40"/>
    <mergeCell ref="E51:F51"/>
    <mergeCell ref="E62:F62"/>
    <mergeCell ref="E73:F73"/>
    <mergeCell ref="E84:F84"/>
    <mergeCell ref="E95:F95"/>
    <mergeCell ref="E106:F106"/>
    <mergeCell ref="U6:U7"/>
    <mergeCell ref="V6:W6"/>
    <mergeCell ref="T6:T7"/>
    <mergeCell ref="M6:M7"/>
    <mergeCell ref="N6:N7"/>
    <mergeCell ref="Q6:Q7"/>
    <mergeCell ref="R6:R7"/>
    <mergeCell ref="S6:S7"/>
    <mergeCell ref="O6:O7"/>
    <mergeCell ref="P6:P7"/>
    <mergeCell ref="A8:A17"/>
    <mergeCell ref="A19:A28"/>
    <mergeCell ref="A30:A39"/>
    <mergeCell ref="A41:A50"/>
    <mergeCell ref="A52:A61"/>
    <mergeCell ref="A63:A72"/>
    <mergeCell ref="A74:A83"/>
    <mergeCell ref="A85:A94"/>
    <mergeCell ref="A96:A105"/>
    <mergeCell ref="A107:A116"/>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A228:A237"/>
    <mergeCell ref="A239:A248"/>
    <mergeCell ref="A250:A259"/>
    <mergeCell ref="A261:A270"/>
    <mergeCell ref="A272:A281"/>
    <mergeCell ref="A173:A182"/>
    <mergeCell ref="A184:A193"/>
  </mergeCells>
  <conditionalFormatting sqref="B18 C8:C17 C19:C28 C30:C39 C41:C50 C52:C61 C63:C72 C74:C83 C85:C94 C96:C105 C107:C116 C118:C127 C129:C138 C140:C149 C151:C160 C162:C171 C173:C182 C184:C193 C195:C204 C206:C215 C217:C226 C294:C303 C228:C237 C239:C248 C250:C259 C261:C270 C272:C281 C283:C292 C305:C314 C316:C325 C327:C336 C338:C347 D8:D348">
    <cfRule type="expression" dxfId="6982" priority="1221" stopIfTrue="1">
      <formula>$D8="X"</formula>
    </cfRule>
  </conditionalFormatting>
  <conditionalFormatting sqref="L8:M17">
    <cfRule type="expression" dxfId="6981" priority="1213" stopIfTrue="1">
      <formula>$D8="X"</formula>
    </cfRule>
  </conditionalFormatting>
  <conditionalFormatting sqref="G18">
    <cfRule type="expression" dxfId="6980" priority="1215" stopIfTrue="1">
      <formula>$D18="X"</formula>
    </cfRule>
  </conditionalFormatting>
  <conditionalFormatting sqref="E18">
    <cfRule type="expression" dxfId="6979" priority="1216" stopIfTrue="1">
      <formula>$D18="X"</formula>
    </cfRule>
  </conditionalFormatting>
  <conditionalFormatting sqref="M18:N18 P18">
    <cfRule type="expression" dxfId="6978" priority="1212" stopIfTrue="1">
      <formula>$D18="X"</formula>
    </cfRule>
  </conditionalFormatting>
  <conditionalFormatting sqref="G12:G17">
    <cfRule type="expression" dxfId="6977" priority="1209" stopIfTrue="1">
      <formula>$D12="X"</formula>
    </cfRule>
  </conditionalFormatting>
  <conditionalFormatting sqref="G73">
    <cfRule type="expression" dxfId="6976" priority="1110" stopIfTrue="1">
      <formula>$D73="X"</formula>
    </cfRule>
  </conditionalFormatting>
  <conditionalFormatting sqref="C18">
    <cfRule type="expression" dxfId="6975" priority="1204" stopIfTrue="1">
      <formula>$D18="X"</formula>
    </cfRule>
  </conditionalFormatting>
  <conditionalFormatting sqref="B29">
    <cfRule type="expression" dxfId="6974" priority="1203" stopIfTrue="1">
      <formula>$D29="X"</formula>
    </cfRule>
  </conditionalFormatting>
  <conditionalFormatting sqref="G29">
    <cfRule type="expression" dxfId="6973" priority="1201" stopIfTrue="1">
      <formula>$D29="X"</formula>
    </cfRule>
  </conditionalFormatting>
  <conditionalFormatting sqref="E29">
    <cfRule type="expression" dxfId="6972" priority="1199" stopIfTrue="1">
      <formula>$D29="X"</formula>
    </cfRule>
  </conditionalFormatting>
  <conditionalFormatting sqref="M29:N29">
    <cfRule type="expression" dxfId="6971" priority="1198" stopIfTrue="1">
      <formula>$D29="X"</formula>
    </cfRule>
  </conditionalFormatting>
  <conditionalFormatting sqref="L19:M28">
    <cfRule type="expression" dxfId="6970" priority="1193" stopIfTrue="1">
      <formula>$D19="X"</formula>
    </cfRule>
  </conditionalFormatting>
  <conditionalFormatting sqref="G19:G28">
    <cfRule type="expression" dxfId="6969" priority="1190" stopIfTrue="1">
      <formula>$D19="X"</formula>
    </cfRule>
  </conditionalFormatting>
  <conditionalFormatting sqref="C29">
    <cfRule type="expression" dxfId="6968" priority="1185" stopIfTrue="1">
      <formula>$D29="X"</formula>
    </cfRule>
  </conditionalFormatting>
  <conditionalFormatting sqref="B40">
    <cfRule type="expression" dxfId="6967" priority="1184" stopIfTrue="1">
      <formula>$D40="X"</formula>
    </cfRule>
  </conditionalFormatting>
  <conditionalFormatting sqref="G40">
    <cfRule type="expression" dxfId="6966" priority="1182" stopIfTrue="1">
      <formula>$D40="X"</formula>
    </cfRule>
  </conditionalFormatting>
  <conditionalFormatting sqref="E40">
    <cfRule type="expression" dxfId="6965" priority="1180" stopIfTrue="1">
      <formula>$D40="X"</formula>
    </cfRule>
  </conditionalFormatting>
  <conditionalFormatting sqref="M40:N40">
    <cfRule type="expression" dxfId="6964" priority="1179" stopIfTrue="1">
      <formula>$D40="X"</formula>
    </cfRule>
  </conditionalFormatting>
  <conditionalFormatting sqref="L30:M39">
    <cfRule type="expression" dxfId="6963" priority="1174" stopIfTrue="1">
      <formula>$D30="X"</formula>
    </cfRule>
  </conditionalFormatting>
  <conditionalFormatting sqref="G30:G39">
    <cfRule type="expression" dxfId="6962" priority="1171" stopIfTrue="1">
      <formula>$D30="X"</formula>
    </cfRule>
  </conditionalFormatting>
  <conditionalFormatting sqref="L129:M138">
    <cfRule type="expression" dxfId="6961" priority="986" stopIfTrue="1">
      <formula>$D129="X"</formula>
    </cfRule>
  </conditionalFormatting>
  <conditionalFormatting sqref="C40">
    <cfRule type="expression" dxfId="6960" priority="1165" stopIfTrue="1">
      <formula>$D40="X"</formula>
    </cfRule>
  </conditionalFormatting>
  <conditionalFormatting sqref="L41:M50">
    <cfRule type="expression" dxfId="6959" priority="1160" stopIfTrue="1">
      <formula>$D41="X"</formula>
    </cfRule>
  </conditionalFormatting>
  <conditionalFormatting sqref="G41:G50">
    <cfRule type="expression" dxfId="6958" priority="1157" stopIfTrue="1">
      <formula>$D41="X"</formula>
    </cfRule>
  </conditionalFormatting>
  <conditionalFormatting sqref="E139">
    <cfRule type="expression" dxfId="6957" priority="974" stopIfTrue="1">
      <formula>$D139="X"</formula>
    </cfRule>
  </conditionalFormatting>
  <conditionalFormatting sqref="B51">
    <cfRule type="expression" dxfId="6956" priority="1152" stopIfTrue="1">
      <formula>$D51="X"</formula>
    </cfRule>
  </conditionalFormatting>
  <conditionalFormatting sqref="G51">
    <cfRule type="expression" dxfId="6955" priority="1150" stopIfTrue="1">
      <formula>$D51="X"</formula>
    </cfRule>
  </conditionalFormatting>
  <conditionalFormatting sqref="E51">
    <cfRule type="expression" dxfId="6954" priority="1148" stopIfTrue="1">
      <formula>$D51="X"</formula>
    </cfRule>
  </conditionalFormatting>
  <conditionalFormatting sqref="M51:N51">
    <cfRule type="expression" dxfId="6953" priority="1147" stopIfTrue="1">
      <formula>$D51="X"</formula>
    </cfRule>
  </conditionalFormatting>
  <conditionalFormatting sqref="C51">
    <cfRule type="expression" dxfId="6952" priority="1145" stopIfTrue="1">
      <formula>$D51="X"</formula>
    </cfRule>
  </conditionalFormatting>
  <conditionalFormatting sqref="L52:M61">
    <cfRule type="expression" dxfId="6951" priority="1140" stopIfTrue="1">
      <formula>$D52="X"</formula>
    </cfRule>
  </conditionalFormatting>
  <conditionalFormatting sqref="G52:G61">
    <cfRule type="expression" dxfId="6950" priority="1137" stopIfTrue="1">
      <formula>$D52="X"</formula>
    </cfRule>
  </conditionalFormatting>
  <conditionalFormatting sqref="B150">
    <cfRule type="expression" dxfId="6949" priority="958" stopIfTrue="1">
      <formula>$D150="X"</formula>
    </cfRule>
  </conditionalFormatting>
  <conditionalFormatting sqref="B62">
    <cfRule type="expression" dxfId="6948" priority="1132" stopIfTrue="1">
      <formula>$D62="X"</formula>
    </cfRule>
  </conditionalFormatting>
  <conditionalFormatting sqref="G62">
    <cfRule type="expression" dxfId="6947" priority="1130" stopIfTrue="1">
      <formula>$D62="X"</formula>
    </cfRule>
  </conditionalFormatting>
  <conditionalFormatting sqref="E62">
    <cfRule type="expression" dxfId="6946" priority="1128" stopIfTrue="1">
      <formula>$D62="X"</formula>
    </cfRule>
  </conditionalFormatting>
  <conditionalFormatting sqref="M62:N62">
    <cfRule type="expression" dxfId="6945" priority="1127" stopIfTrue="1">
      <formula>$D62="X"</formula>
    </cfRule>
  </conditionalFormatting>
  <conditionalFormatting sqref="C62">
    <cfRule type="expression" dxfId="6944" priority="1125" stopIfTrue="1">
      <formula>$D62="X"</formula>
    </cfRule>
  </conditionalFormatting>
  <conditionalFormatting sqref="L63:M72">
    <cfRule type="expression" dxfId="6943" priority="1120" stopIfTrue="1">
      <formula>$D63="X"</formula>
    </cfRule>
  </conditionalFormatting>
  <conditionalFormatting sqref="G63:G72">
    <cfRule type="expression" dxfId="6942" priority="1117" stopIfTrue="1">
      <formula>$D63="X"</formula>
    </cfRule>
  </conditionalFormatting>
  <conditionalFormatting sqref="B73">
    <cfRule type="expression" dxfId="6941" priority="1112" stopIfTrue="1">
      <formula>$D73="X"</formula>
    </cfRule>
  </conditionalFormatting>
  <conditionalFormatting sqref="E73">
    <cfRule type="expression" dxfId="6940" priority="1108" stopIfTrue="1">
      <formula>$D73="X"</formula>
    </cfRule>
  </conditionalFormatting>
  <conditionalFormatting sqref="M73:N73">
    <cfRule type="expression" dxfId="6939" priority="1107" stopIfTrue="1">
      <formula>$D73="X"</formula>
    </cfRule>
  </conditionalFormatting>
  <conditionalFormatting sqref="C73">
    <cfRule type="expression" dxfId="6938" priority="1105" stopIfTrue="1">
      <formula>$D73="X"</formula>
    </cfRule>
  </conditionalFormatting>
  <conditionalFormatting sqref="L74:M83">
    <cfRule type="expression" dxfId="6937" priority="1100" stopIfTrue="1">
      <formula>$D74="X"</formula>
    </cfRule>
  </conditionalFormatting>
  <conditionalFormatting sqref="G74:G83">
    <cfRule type="expression" dxfId="6936" priority="1097" stopIfTrue="1">
      <formula>$D74="X"</formula>
    </cfRule>
  </conditionalFormatting>
  <conditionalFormatting sqref="G162:G171">
    <cfRule type="expression" dxfId="6935" priority="923" stopIfTrue="1">
      <formula>$D162="X"</formula>
    </cfRule>
  </conditionalFormatting>
  <conditionalFormatting sqref="B84">
    <cfRule type="expression" dxfId="6934" priority="1092" stopIfTrue="1">
      <formula>$D84="X"</formula>
    </cfRule>
  </conditionalFormatting>
  <conditionalFormatting sqref="G84">
    <cfRule type="expression" dxfId="6933" priority="1090" stopIfTrue="1">
      <formula>$D84="X"</formula>
    </cfRule>
  </conditionalFormatting>
  <conditionalFormatting sqref="E84">
    <cfRule type="expression" dxfId="6932" priority="1088" stopIfTrue="1">
      <formula>$D84="X"</formula>
    </cfRule>
  </conditionalFormatting>
  <conditionalFormatting sqref="M84:N84">
    <cfRule type="expression" dxfId="6931" priority="1087" stopIfTrue="1">
      <formula>$D84="X"</formula>
    </cfRule>
  </conditionalFormatting>
  <conditionalFormatting sqref="C84">
    <cfRule type="expression" dxfId="6930" priority="1085" stopIfTrue="1">
      <formula>$D84="X"</formula>
    </cfRule>
  </conditionalFormatting>
  <conditionalFormatting sqref="L85:M94">
    <cfRule type="expression" dxfId="6929" priority="1066" stopIfTrue="1">
      <formula>$D85="X"</formula>
    </cfRule>
  </conditionalFormatting>
  <conditionalFormatting sqref="G85:G94">
    <cfRule type="expression" dxfId="6928" priority="1063" stopIfTrue="1">
      <formula>$D85="X"</formula>
    </cfRule>
  </conditionalFormatting>
  <conditionalFormatting sqref="M183:N183">
    <cfRule type="expression" dxfId="6927" priority="893" stopIfTrue="1">
      <formula>$D183="X"</formula>
    </cfRule>
  </conditionalFormatting>
  <conditionalFormatting sqref="B95">
    <cfRule type="expression" dxfId="6926" priority="1058" stopIfTrue="1">
      <formula>$D95="X"</formula>
    </cfRule>
  </conditionalFormatting>
  <conditionalFormatting sqref="G95">
    <cfRule type="expression" dxfId="6925" priority="1056" stopIfTrue="1">
      <formula>$D95="X"</formula>
    </cfRule>
  </conditionalFormatting>
  <conditionalFormatting sqref="E95">
    <cfRule type="expression" dxfId="6924" priority="1054" stopIfTrue="1">
      <formula>$D95="X"</formula>
    </cfRule>
  </conditionalFormatting>
  <conditionalFormatting sqref="M95:N95">
    <cfRule type="expression" dxfId="6923" priority="1053" stopIfTrue="1">
      <formula>$D95="X"</formula>
    </cfRule>
  </conditionalFormatting>
  <conditionalFormatting sqref="C95">
    <cfRule type="expression" dxfId="6922" priority="1051" stopIfTrue="1">
      <formula>$D95="X"</formula>
    </cfRule>
  </conditionalFormatting>
  <conditionalFormatting sqref="L96:M105">
    <cfRule type="expression" dxfId="6921" priority="1046" stopIfTrue="1">
      <formula>$D96="X"</formula>
    </cfRule>
  </conditionalFormatting>
  <conditionalFormatting sqref="G96:G105">
    <cfRule type="expression" dxfId="6920" priority="1043" stopIfTrue="1">
      <formula>$D96="X"</formula>
    </cfRule>
  </conditionalFormatting>
  <conditionalFormatting sqref="G194">
    <cfRule type="expression" dxfId="6919" priority="876" stopIfTrue="1">
      <formula>$D194="X"</formula>
    </cfRule>
  </conditionalFormatting>
  <conditionalFormatting sqref="B106">
    <cfRule type="expression" dxfId="6918" priority="1038" stopIfTrue="1">
      <formula>$D106="X"</formula>
    </cfRule>
  </conditionalFormatting>
  <conditionalFormatting sqref="G106">
    <cfRule type="expression" dxfId="6917" priority="1036" stopIfTrue="1">
      <formula>$D106="X"</formula>
    </cfRule>
  </conditionalFormatting>
  <conditionalFormatting sqref="E106">
    <cfRule type="expression" dxfId="6916" priority="1034" stopIfTrue="1">
      <formula>$D106="X"</formula>
    </cfRule>
  </conditionalFormatting>
  <conditionalFormatting sqref="M106:N106">
    <cfRule type="expression" dxfId="6915" priority="1033" stopIfTrue="1">
      <formula>$D106="X"</formula>
    </cfRule>
  </conditionalFormatting>
  <conditionalFormatting sqref="C106">
    <cfRule type="expression" dxfId="6914" priority="1031" stopIfTrue="1">
      <formula>$D106="X"</formula>
    </cfRule>
  </conditionalFormatting>
  <conditionalFormatting sqref="L107:M116">
    <cfRule type="expression" dxfId="6913" priority="1026" stopIfTrue="1">
      <formula>$D107="X"</formula>
    </cfRule>
  </conditionalFormatting>
  <conditionalFormatting sqref="G107:G116">
    <cfRule type="expression" dxfId="6912" priority="1023" stopIfTrue="1">
      <formula>$D107="X"</formula>
    </cfRule>
  </conditionalFormatting>
  <conditionalFormatting sqref="B205">
    <cfRule type="expression" dxfId="6911" priority="858" stopIfTrue="1">
      <formula>$D205="X"</formula>
    </cfRule>
  </conditionalFormatting>
  <conditionalFormatting sqref="B117">
    <cfRule type="expression" dxfId="6910" priority="1018" stopIfTrue="1">
      <formula>$D117="X"</formula>
    </cfRule>
  </conditionalFormatting>
  <conditionalFormatting sqref="G117">
    <cfRule type="expression" dxfId="6909" priority="1016" stopIfTrue="1">
      <formula>$D117="X"</formula>
    </cfRule>
  </conditionalFormatting>
  <conditionalFormatting sqref="E117">
    <cfRule type="expression" dxfId="6908" priority="1014" stopIfTrue="1">
      <formula>$D117="X"</formula>
    </cfRule>
  </conditionalFormatting>
  <conditionalFormatting sqref="M117:N117">
    <cfRule type="expression" dxfId="6907" priority="1013" stopIfTrue="1">
      <formula>$D117="X"</formula>
    </cfRule>
  </conditionalFormatting>
  <conditionalFormatting sqref="C117">
    <cfRule type="expression" dxfId="6906" priority="1011" stopIfTrue="1">
      <formula>$D117="X"</formula>
    </cfRule>
  </conditionalFormatting>
  <conditionalFormatting sqref="L118:M127">
    <cfRule type="expression" dxfId="6905" priority="1006" stopIfTrue="1">
      <formula>$D118="X"</formula>
    </cfRule>
  </conditionalFormatting>
  <conditionalFormatting sqref="G118:G127">
    <cfRule type="expression" dxfId="6904" priority="1003" stopIfTrue="1">
      <formula>$D118="X"</formula>
    </cfRule>
  </conditionalFormatting>
  <conditionalFormatting sqref="B128">
    <cfRule type="expression" dxfId="6903" priority="998" stopIfTrue="1">
      <formula>$D128="X"</formula>
    </cfRule>
  </conditionalFormatting>
  <conditionalFormatting sqref="G128">
    <cfRule type="expression" dxfId="6902" priority="996" stopIfTrue="1">
      <formula>$D128="X"</formula>
    </cfRule>
  </conditionalFormatting>
  <conditionalFormatting sqref="E128">
    <cfRule type="expression" dxfId="6901" priority="994" stopIfTrue="1">
      <formula>$D128="X"</formula>
    </cfRule>
  </conditionalFormatting>
  <conditionalFormatting sqref="M128:N128">
    <cfRule type="expression" dxfId="6900" priority="993" stopIfTrue="1">
      <formula>$D128="X"</formula>
    </cfRule>
  </conditionalFormatting>
  <conditionalFormatting sqref="C128">
    <cfRule type="expression" dxfId="6899" priority="991" stopIfTrue="1">
      <formula>$D128="X"</formula>
    </cfRule>
  </conditionalFormatting>
  <conditionalFormatting sqref="G129:G138">
    <cfRule type="expression" dxfId="6898" priority="983" stopIfTrue="1">
      <formula>$D129="X"</formula>
    </cfRule>
  </conditionalFormatting>
  <conditionalFormatting sqref="B139">
    <cfRule type="expression" dxfId="6897" priority="978" stopIfTrue="1">
      <formula>$D139="X"</formula>
    </cfRule>
  </conditionalFormatting>
  <conditionalFormatting sqref="G139">
    <cfRule type="expression" dxfId="6896" priority="976" stopIfTrue="1">
      <formula>$D139="X"</formula>
    </cfRule>
  </conditionalFormatting>
  <conditionalFormatting sqref="M139:N139">
    <cfRule type="expression" dxfId="6895" priority="973" stopIfTrue="1">
      <formula>$D139="X"</formula>
    </cfRule>
  </conditionalFormatting>
  <conditionalFormatting sqref="C139">
    <cfRule type="expression" dxfId="6894" priority="971" stopIfTrue="1">
      <formula>$D139="X"</formula>
    </cfRule>
  </conditionalFormatting>
  <conditionalFormatting sqref="L140:M149">
    <cfRule type="expression" dxfId="6893" priority="966" stopIfTrue="1">
      <formula>$D140="X"</formula>
    </cfRule>
  </conditionalFormatting>
  <conditionalFormatting sqref="G140:G149">
    <cfRule type="expression" dxfId="6892" priority="963" stopIfTrue="1">
      <formula>$D140="X"</formula>
    </cfRule>
  </conditionalFormatting>
  <conditionalFormatting sqref="G150">
    <cfRule type="expression" dxfId="6891" priority="956" stopIfTrue="1">
      <formula>$D150="X"</formula>
    </cfRule>
  </conditionalFormatting>
  <conditionalFormatting sqref="E150">
    <cfRule type="expression" dxfId="6890" priority="954" stopIfTrue="1">
      <formula>$D150="X"</formula>
    </cfRule>
  </conditionalFormatting>
  <conditionalFormatting sqref="M150:N150">
    <cfRule type="expression" dxfId="6889" priority="953" stopIfTrue="1">
      <formula>$D150="X"</formula>
    </cfRule>
  </conditionalFormatting>
  <conditionalFormatting sqref="C150">
    <cfRule type="expression" dxfId="6888" priority="951" stopIfTrue="1">
      <formula>$D150="X"</formula>
    </cfRule>
  </conditionalFormatting>
  <conditionalFormatting sqref="L151:M160">
    <cfRule type="expression" dxfId="6887" priority="946" stopIfTrue="1">
      <formula>$D151="X"</formula>
    </cfRule>
  </conditionalFormatting>
  <conditionalFormatting sqref="G151:G160">
    <cfRule type="expression" dxfId="6886" priority="943" stopIfTrue="1">
      <formula>$D151="X"</formula>
    </cfRule>
  </conditionalFormatting>
  <conditionalFormatting sqref="C238">
    <cfRule type="expression" dxfId="6885" priority="791" stopIfTrue="1">
      <formula>$D238="X"</formula>
    </cfRule>
  </conditionalFormatting>
  <conditionalFormatting sqref="B161">
    <cfRule type="expression" dxfId="6884" priority="938" stopIfTrue="1">
      <formula>$D161="X"</formula>
    </cfRule>
  </conditionalFormatting>
  <conditionalFormatting sqref="G161">
    <cfRule type="expression" dxfId="6883" priority="936" stopIfTrue="1">
      <formula>$D161="X"</formula>
    </cfRule>
  </conditionalFormatting>
  <conditionalFormatting sqref="E161">
    <cfRule type="expression" dxfId="6882" priority="934" stopIfTrue="1">
      <formula>$D161="X"</formula>
    </cfRule>
  </conditionalFormatting>
  <conditionalFormatting sqref="M161:N161">
    <cfRule type="expression" dxfId="6881" priority="933" stopIfTrue="1">
      <formula>$D161="X"</formula>
    </cfRule>
  </conditionalFormatting>
  <conditionalFormatting sqref="C161">
    <cfRule type="expression" dxfId="6880" priority="931" stopIfTrue="1">
      <formula>$D161="X"</formula>
    </cfRule>
  </conditionalFormatting>
  <conditionalFormatting sqref="L162:M171">
    <cfRule type="expression" dxfId="6879" priority="926" stopIfTrue="1">
      <formula>$D162="X"</formula>
    </cfRule>
  </conditionalFormatting>
  <conditionalFormatting sqref="E249">
    <cfRule type="expression" dxfId="6878" priority="774" stopIfTrue="1">
      <formula>$D249="X"</formula>
    </cfRule>
  </conditionalFormatting>
  <conditionalFormatting sqref="M249:N249">
    <cfRule type="expression" dxfId="6877" priority="773" stopIfTrue="1">
      <formula>$D249="X"</formula>
    </cfRule>
  </conditionalFormatting>
  <conditionalFormatting sqref="B172">
    <cfRule type="expression" dxfId="6876" priority="918" stopIfTrue="1">
      <formula>$D172="X"</formula>
    </cfRule>
  </conditionalFormatting>
  <conditionalFormatting sqref="G172">
    <cfRule type="expression" dxfId="6875" priority="916" stopIfTrue="1">
      <formula>$D172="X"</formula>
    </cfRule>
  </conditionalFormatting>
  <conditionalFormatting sqref="E172">
    <cfRule type="expression" dxfId="6874" priority="914" stopIfTrue="1">
      <formula>$D172="X"</formula>
    </cfRule>
  </conditionalFormatting>
  <conditionalFormatting sqref="M172:N172">
    <cfRule type="expression" dxfId="6873" priority="913" stopIfTrue="1">
      <formula>$D172="X"</formula>
    </cfRule>
  </conditionalFormatting>
  <conditionalFormatting sqref="C172">
    <cfRule type="expression" dxfId="6872" priority="911" stopIfTrue="1">
      <formula>$D172="X"</formula>
    </cfRule>
  </conditionalFormatting>
  <conditionalFormatting sqref="L173:M182">
    <cfRule type="expression" dxfId="6871" priority="906" stopIfTrue="1">
      <formula>$D173="X"</formula>
    </cfRule>
  </conditionalFormatting>
  <conditionalFormatting sqref="G173:G182">
    <cfRule type="expression" dxfId="6870" priority="903" stopIfTrue="1">
      <formula>$D173="X"</formula>
    </cfRule>
  </conditionalFormatting>
  <conditionalFormatting sqref="G260">
    <cfRule type="expression" dxfId="6869" priority="756" stopIfTrue="1">
      <formula>$D260="X"</formula>
    </cfRule>
  </conditionalFormatting>
  <conditionalFormatting sqref="B183">
    <cfRule type="expression" dxfId="6868" priority="898" stopIfTrue="1">
      <formula>$D183="X"</formula>
    </cfRule>
  </conditionalFormatting>
  <conditionalFormatting sqref="G183">
    <cfRule type="expression" dxfId="6867" priority="896" stopIfTrue="1">
      <formula>$D183="X"</formula>
    </cfRule>
  </conditionalFormatting>
  <conditionalFormatting sqref="E183">
    <cfRule type="expression" dxfId="6866" priority="894" stopIfTrue="1">
      <formula>$D183="X"</formula>
    </cfRule>
  </conditionalFormatting>
  <conditionalFormatting sqref="C183">
    <cfRule type="expression" dxfId="6865" priority="891" stopIfTrue="1">
      <formula>$D183="X"</formula>
    </cfRule>
  </conditionalFormatting>
  <conditionalFormatting sqref="L184:M193">
    <cfRule type="expression" dxfId="6864" priority="886" stopIfTrue="1">
      <formula>$D184="X"</formula>
    </cfRule>
  </conditionalFormatting>
  <conditionalFormatting sqref="G184:G193">
    <cfRule type="expression" dxfId="6863" priority="883" stopIfTrue="1">
      <formula>$D184="X"</formula>
    </cfRule>
  </conditionalFormatting>
  <conditionalFormatting sqref="B194">
    <cfRule type="expression" dxfId="6862" priority="878" stopIfTrue="1">
      <formula>$D194="X"</formula>
    </cfRule>
  </conditionalFormatting>
  <conditionalFormatting sqref="E194">
    <cfRule type="expression" dxfId="6861" priority="874" stopIfTrue="1">
      <formula>$D194="X"</formula>
    </cfRule>
  </conditionalFormatting>
  <conditionalFormatting sqref="M194:N194">
    <cfRule type="expression" dxfId="6860" priority="873" stopIfTrue="1">
      <formula>$D194="X"</formula>
    </cfRule>
  </conditionalFormatting>
  <conditionalFormatting sqref="C194">
    <cfRule type="expression" dxfId="6859" priority="871" stopIfTrue="1">
      <formula>$D194="X"</formula>
    </cfRule>
  </conditionalFormatting>
  <conditionalFormatting sqref="L195:M204">
    <cfRule type="expression" dxfId="6858" priority="866" stopIfTrue="1">
      <formula>$D195="X"</formula>
    </cfRule>
  </conditionalFormatting>
  <conditionalFormatting sqref="G195:G204">
    <cfRule type="expression" dxfId="6857" priority="863" stopIfTrue="1">
      <formula>$D195="X"</formula>
    </cfRule>
  </conditionalFormatting>
  <conditionalFormatting sqref="G272:G281">
    <cfRule type="expression" dxfId="6856" priority="723" stopIfTrue="1">
      <formula>$D272="X"</formula>
    </cfRule>
  </conditionalFormatting>
  <conditionalFormatting sqref="G205">
    <cfRule type="expression" dxfId="6855" priority="856" stopIfTrue="1">
      <formula>$D205="X"</formula>
    </cfRule>
  </conditionalFormatting>
  <conditionalFormatting sqref="E205">
    <cfRule type="expression" dxfId="6854" priority="854" stopIfTrue="1">
      <formula>$D205="X"</formula>
    </cfRule>
  </conditionalFormatting>
  <conditionalFormatting sqref="M205:N205">
    <cfRule type="expression" dxfId="6853" priority="853" stopIfTrue="1">
      <formula>$D205="X"</formula>
    </cfRule>
  </conditionalFormatting>
  <conditionalFormatting sqref="C205">
    <cfRule type="expression" dxfId="6852" priority="851" stopIfTrue="1">
      <formula>$D205="X"</formula>
    </cfRule>
  </conditionalFormatting>
  <conditionalFormatting sqref="L206:M215">
    <cfRule type="expression" dxfId="6851" priority="846" stopIfTrue="1">
      <formula>$D206="X"</formula>
    </cfRule>
  </conditionalFormatting>
  <conditionalFormatting sqref="G206:G215">
    <cfRule type="expression" dxfId="6850" priority="843" stopIfTrue="1">
      <formula>$D206="X"</formula>
    </cfRule>
  </conditionalFormatting>
  <conditionalFormatting sqref="L283:M292">
    <cfRule type="expression" dxfId="6849" priority="706" stopIfTrue="1">
      <formula>$D283="X"</formula>
    </cfRule>
  </conditionalFormatting>
  <conditionalFormatting sqref="B216">
    <cfRule type="expression" dxfId="6848" priority="838" stopIfTrue="1">
      <formula>$D216="X"</formula>
    </cfRule>
  </conditionalFormatting>
  <conditionalFormatting sqref="G216">
    <cfRule type="expression" dxfId="6847" priority="836" stopIfTrue="1">
      <formula>$D216="X"</formula>
    </cfRule>
  </conditionalFormatting>
  <conditionalFormatting sqref="E216">
    <cfRule type="expression" dxfId="6846" priority="834" stopIfTrue="1">
      <formula>$D216="X"</formula>
    </cfRule>
  </conditionalFormatting>
  <conditionalFormatting sqref="M216:N216">
    <cfRule type="expression" dxfId="6845" priority="833" stopIfTrue="1">
      <formula>$D216="X"</formula>
    </cfRule>
  </conditionalFormatting>
  <conditionalFormatting sqref="C216">
    <cfRule type="expression" dxfId="6844" priority="831" stopIfTrue="1">
      <formula>$D216="X"</formula>
    </cfRule>
  </conditionalFormatting>
  <conditionalFormatting sqref="L217:M226">
    <cfRule type="expression" dxfId="6843" priority="826" stopIfTrue="1">
      <formula>$D217="X"</formula>
    </cfRule>
  </conditionalFormatting>
  <conditionalFormatting sqref="G217:G226">
    <cfRule type="expression" dxfId="6842" priority="823" stopIfTrue="1">
      <formula>$D217="X"</formula>
    </cfRule>
  </conditionalFormatting>
  <conditionalFormatting sqref="B227">
    <cfRule type="expression" dxfId="6841" priority="818" stopIfTrue="1">
      <formula>$D227="X"</formula>
    </cfRule>
  </conditionalFormatting>
  <conditionalFormatting sqref="G227">
    <cfRule type="expression" dxfId="6840" priority="816" stopIfTrue="1">
      <formula>$D227="X"</formula>
    </cfRule>
  </conditionalFormatting>
  <conditionalFormatting sqref="E227">
    <cfRule type="expression" dxfId="6839" priority="814" stopIfTrue="1">
      <formula>$D227="X"</formula>
    </cfRule>
  </conditionalFormatting>
  <conditionalFormatting sqref="M227:N227">
    <cfRule type="expression" dxfId="6838" priority="813" stopIfTrue="1">
      <formula>$D227="X"</formula>
    </cfRule>
  </conditionalFormatting>
  <conditionalFormatting sqref="C227">
    <cfRule type="expression" dxfId="6837" priority="811" stopIfTrue="1">
      <formula>$D227="X"</formula>
    </cfRule>
  </conditionalFormatting>
  <conditionalFormatting sqref="L228:M237">
    <cfRule type="expression" dxfId="6836" priority="806" stopIfTrue="1">
      <formula>$D228="X"</formula>
    </cfRule>
  </conditionalFormatting>
  <conditionalFormatting sqref="G228:G237">
    <cfRule type="expression" dxfId="6835" priority="803" stopIfTrue="1">
      <formula>$D228="X"</formula>
    </cfRule>
  </conditionalFormatting>
  <conditionalFormatting sqref="C304">
    <cfRule type="expression" dxfId="6834" priority="671" stopIfTrue="1">
      <formula>$D304="X"</formula>
    </cfRule>
  </conditionalFormatting>
  <conditionalFormatting sqref="B238">
    <cfRule type="expression" dxfId="6833" priority="798" stopIfTrue="1">
      <formula>$D238="X"</formula>
    </cfRule>
  </conditionalFormatting>
  <conditionalFormatting sqref="G238">
    <cfRule type="expression" dxfId="6832" priority="796" stopIfTrue="1">
      <formula>$D238="X"</formula>
    </cfRule>
  </conditionalFormatting>
  <conditionalFormatting sqref="E238">
    <cfRule type="expression" dxfId="6831" priority="794" stopIfTrue="1">
      <formula>$D238="X"</formula>
    </cfRule>
  </conditionalFormatting>
  <conditionalFormatting sqref="M238:N238">
    <cfRule type="expression" dxfId="6830" priority="793" stopIfTrue="1">
      <formula>$D238="X"</formula>
    </cfRule>
  </conditionalFormatting>
  <conditionalFormatting sqref="L239:M248">
    <cfRule type="expression" dxfId="6829" priority="786" stopIfTrue="1">
      <formula>$D239="X"</formula>
    </cfRule>
  </conditionalFormatting>
  <conditionalFormatting sqref="G239:G248">
    <cfRule type="expression" dxfId="6828" priority="783" stopIfTrue="1">
      <formula>$D239="X"</formula>
    </cfRule>
  </conditionalFormatting>
  <conditionalFormatting sqref="E315">
    <cfRule type="expression" dxfId="6827" priority="654" stopIfTrue="1">
      <formula>$D315="X"</formula>
    </cfRule>
  </conditionalFormatting>
  <conditionalFormatting sqref="B249">
    <cfRule type="expression" dxfId="6826" priority="778" stopIfTrue="1">
      <formula>$D249="X"</formula>
    </cfRule>
  </conditionalFormatting>
  <conditionalFormatting sqref="G249">
    <cfRule type="expression" dxfId="6825" priority="776" stopIfTrue="1">
      <formula>$D249="X"</formula>
    </cfRule>
  </conditionalFormatting>
  <conditionalFormatting sqref="C249">
    <cfRule type="expression" dxfId="6824" priority="771" stopIfTrue="1">
      <formula>$D249="X"</formula>
    </cfRule>
  </conditionalFormatting>
  <conditionalFormatting sqref="L250:M259">
    <cfRule type="expression" dxfId="6823" priority="766" stopIfTrue="1">
      <formula>$D250="X"</formula>
    </cfRule>
  </conditionalFormatting>
  <conditionalFormatting sqref="G250:G259">
    <cfRule type="expression" dxfId="6822" priority="763" stopIfTrue="1">
      <formula>$D250="X"</formula>
    </cfRule>
  </conditionalFormatting>
  <conditionalFormatting sqref="G326">
    <cfRule type="expression" dxfId="6821" priority="637" stopIfTrue="1">
      <formula>$D326="X"</formula>
    </cfRule>
  </conditionalFormatting>
  <conditionalFormatting sqref="B260">
    <cfRule type="expression" dxfId="6820" priority="758" stopIfTrue="1">
      <formula>$D260="X"</formula>
    </cfRule>
  </conditionalFormatting>
  <conditionalFormatting sqref="E260">
    <cfRule type="expression" dxfId="6819" priority="754" stopIfTrue="1">
      <formula>$D260="X"</formula>
    </cfRule>
  </conditionalFormatting>
  <conditionalFormatting sqref="M260:N260">
    <cfRule type="expression" dxfId="6818" priority="753" stopIfTrue="1">
      <formula>$D260="X"</formula>
    </cfRule>
  </conditionalFormatting>
  <conditionalFormatting sqref="C260">
    <cfRule type="expression" dxfId="6817" priority="751" stopIfTrue="1">
      <formula>$D260="X"</formula>
    </cfRule>
  </conditionalFormatting>
  <conditionalFormatting sqref="L261:M270">
    <cfRule type="expression" dxfId="6816" priority="746" stopIfTrue="1">
      <formula>$D261="X"</formula>
    </cfRule>
  </conditionalFormatting>
  <conditionalFormatting sqref="G261:G270">
    <cfRule type="expression" dxfId="6815" priority="743" stopIfTrue="1">
      <formula>$D261="X"</formula>
    </cfRule>
  </conditionalFormatting>
  <conditionalFormatting sqref="B271">
    <cfRule type="expression" dxfId="6814" priority="738" stopIfTrue="1">
      <formula>$D271="X"</formula>
    </cfRule>
  </conditionalFormatting>
  <conditionalFormatting sqref="G271">
    <cfRule type="expression" dxfId="6813" priority="736" stopIfTrue="1">
      <formula>$D271="X"</formula>
    </cfRule>
  </conditionalFormatting>
  <conditionalFormatting sqref="E271">
    <cfRule type="expression" dxfId="6812" priority="734" stopIfTrue="1">
      <formula>$D271="X"</formula>
    </cfRule>
  </conditionalFormatting>
  <conditionalFormatting sqref="M271:N271">
    <cfRule type="expression" dxfId="6811" priority="733" stopIfTrue="1">
      <formula>$D271="X"</formula>
    </cfRule>
  </conditionalFormatting>
  <conditionalFormatting sqref="C271">
    <cfRule type="expression" dxfId="6810" priority="731" stopIfTrue="1">
      <formula>$D271="X"</formula>
    </cfRule>
  </conditionalFormatting>
  <conditionalFormatting sqref="L272:M281">
    <cfRule type="expression" dxfId="6809" priority="726" stopIfTrue="1">
      <formula>$D272="X"</formula>
    </cfRule>
  </conditionalFormatting>
  <conditionalFormatting sqref="B282">
    <cfRule type="expression" dxfId="6808" priority="718" stopIfTrue="1">
      <formula>$D282="X"</formula>
    </cfRule>
  </conditionalFormatting>
  <conditionalFormatting sqref="G282">
    <cfRule type="expression" dxfId="6807" priority="716" stopIfTrue="1">
      <formula>$D282="X"</formula>
    </cfRule>
  </conditionalFormatting>
  <conditionalFormatting sqref="E282">
    <cfRule type="expression" dxfId="6806" priority="714" stopIfTrue="1">
      <formula>$D282="X"</formula>
    </cfRule>
  </conditionalFormatting>
  <conditionalFormatting sqref="M282:N282">
    <cfRule type="expression" dxfId="6805" priority="713" stopIfTrue="1">
      <formula>$D282="X"</formula>
    </cfRule>
  </conditionalFormatting>
  <conditionalFormatting sqref="C282">
    <cfRule type="expression" dxfId="6804" priority="711" stopIfTrue="1">
      <formula>$D282="X"</formula>
    </cfRule>
  </conditionalFormatting>
  <conditionalFormatting sqref="G283:G292">
    <cfRule type="expression" dxfId="6803" priority="703" stopIfTrue="1">
      <formula>$D283="X"</formula>
    </cfRule>
  </conditionalFormatting>
  <conditionalFormatting sqref="B293">
    <cfRule type="expression" dxfId="6802" priority="698" stopIfTrue="1">
      <formula>$D293="X"</formula>
    </cfRule>
  </conditionalFormatting>
  <conditionalFormatting sqref="G293">
    <cfRule type="expression" dxfId="6801" priority="696" stopIfTrue="1">
      <formula>$D293="X"</formula>
    </cfRule>
  </conditionalFormatting>
  <conditionalFormatting sqref="E293">
    <cfRule type="expression" dxfId="6800" priority="694" stopIfTrue="1">
      <formula>$D293="X"</formula>
    </cfRule>
  </conditionalFormatting>
  <conditionalFormatting sqref="M293:N293">
    <cfRule type="expression" dxfId="6799" priority="693" stopIfTrue="1">
      <formula>$D293="X"</formula>
    </cfRule>
  </conditionalFormatting>
  <conditionalFormatting sqref="C293">
    <cfRule type="expression" dxfId="6798" priority="691" stopIfTrue="1">
      <formula>$D293="X"</formula>
    </cfRule>
  </conditionalFormatting>
  <conditionalFormatting sqref="L294:M303">
    <cfRule type="expression" dxfId="6797" priority="686" stopIfTrue="1">
      <formula>$D294="X"</formula>
    </cfRule>
  </conditionalFormatting>
  <conditionalFormatting sqref="G294:G303">
    <cfRule type="expression" dxfId="6796" priority="683" stopIfTrue="1">
      <formula>$D294="X"</formula>
    </cfRule>
  </conditionalFormatting>
  <conditionalFormatting sqref="B304">
    <cfRule type="expression" dxfId="6795" priority="678" stopIfTrue="1">
      <formula>$D304="X"</formula>
    </cfRule>
  </conditionalFormatting>
  <conditionalFormatting sqref="G304">
    <cfRule type="expression" dxfId="6794" priority="676" stopIfTrue="1">
      <formula>$D304="X"</formula>
    </cfRule>
  </conditionalFormatting>
  <conditionalFormatting sqref="E304">
    <cfRule type="expression" dxfId="6793" priority="674" stopIfTrue="1">
      <formula>$D304="X"</formula>
    </cfRule>
  </conditionalFormatting>
  <conditionalFormatting sqref="M304:N304">
    <cfRule type="expression" dxfId="6792" priority="673" stopIfTrue="1">
      <formula>$D304="X"</formula>
    </cfRule>
  </conditionalFormatting>
  <conditionalFormatting sqref="L305:M314">
    <cfRule type="expression" dxfId="6791" priority="666" stopIfTrue="1">
      <formula>$D305="X"</formula>
    </cfRule>
  </conditionalFormatting>
  <conditionalFormatting sqref="G305:G314">
    <cfRule type="expression" dxfId="6790" priority="663" stopIfTrue="1">
      <formula>$D305="X"</formula>
    </cfRule>
  </conditionalFormatting>
  <conditionalFormatting sqref="B315">
    <cfRule type="expression" dxfId="6789" priority="658" stopIfTrue="1">
      <formula>$D315="X"</formula>
    </cfRule>
  </conditionalFormatting>
  <conditionalFormatting sqref="G315">
    <cfRule type="expression" dxfId="6788" priority="656" stopIfTrue="1">
      <formula>$D315="X"</formula>
    </cfRule>
  </conditionalFormatting>
  <conditionalFormatting sqref="M315:N315">
    <cfRule type="expression" dxfId="6787" priority="653" stopIfTrue="1">
      <formula>$D315="X"</formula>
    </cfRule>
  </conditionalFormatting>
  <conditionalFormatting sqref="C315">
    <cfRule type="expression" dxfId="6786" priority="652" stopIfTrue="1">
      <formula>$D315="X"</formula>
    </cfRule>
  </conditionalFormatting>
  <conditionalFormatting sqref="L316:M325">
    <cfRule type="expression" dxfId="6785" priority="647" stopIfTrue="1">
      <formula>$D316="X"</formula>
    </cfRule>
  </conditionalFormatting>
  <conditionalFormatting sqref="G316:G325">
    <cfRule type="expression" dxfId="6784" priority="644" stopIfTrue="1">
      <formula>$D316="X"</formula>
    </cfRule>
  </conditionalFormatting>
  <conditionalFormatting sqref="B326">
    <cfRule type="expression" dxfId="6783" priority="639" stopIfTrue="1">
      <formula>$D326="X"</formula>
    </cfRule>
  </conditionalFormatting>
  <conditionalFormatting sqref="E326">
    <cfRule type="expression" dxfId="6782" priority="635" stopIfTrue="1">
      <formula>$D326="X"</formula>
    </cfRule>
  </conditionalFormatting>
  <conditionalFormatting sqref="M326:N326">
    <cfRule type="expression" dxfId="6781" priority="634" stopIfTrue="1">
      <formula>$D326="X"</formula>
    </cfRule>
  </conditionalFormatting>
  <conditionalFormatting sqref="C326">
    <cfRule type="expression" dxfId="6780" priority="633" stopIfTrue="1">
      <formula>$D326="X"</formula>
    </cfRule>
  </conditionalFormatting>
  <conditionalFormatting sqref="L327:M336">
    <cfRule type="expression" dxfId="6779" priority="628" stopIfTrue="1">
      <formula>$D327="X"</formula>
    </cfRule>
  </conditionalFormatting>
  <conditionalFormatting sqref="G327:G336">
    <cfRule type="expression" dxfId="6778" priority="625" stopIfTrue="1">
      <formula>$D327="X"</formula>
    </cfRule>
  </conditionalFormatting>
  <conditionalFormatting sqref="G337">
    <cfRule type="expression" dxfId="6777" priority="618" stopIfTrue="1">
      <formula>$D337="X"</formula>
    </cfRule>
  </conditionalFormatting>
  <conditionalFormatting sqref="E337">
    <cfRule type="expression" dxfId="6776" priority="616" stopIfTrue="1">
      <formula>$D337="X"</formula>
    </cfRule>
  </conditionalFormatting>
  <conditionalFormatting sqref="M337:N337">
    <cfRule type="expression" dxfId="6775" priority="615" stopIfTrue="1">
      <formula>$D337="X"</formula>
    </cfRule>
  </conditionalFormatting>
  <conditionalFormatting sqref="C337">
    <cfRule type="expression" dxfId="6774" priority="614" stopIfTrue="1">
      <formula>$D337="X"</formula>
    </cfRule>
  </conditionalFormatting>
  <conditionalFormatting sqref="L338:M347">
    <cfRule type="expression" dxfId="6773" priority="609" stopIfTrue="1">
      <formula>$D338="X"</formula>
    </cfRule>
  </conditionalFormatting>
  <conditionalFormatting sqref="G338:G347">
    <cfRule type="expression" dxfId="6772" priority="606" stopIfTrue="1">
      <formula>$D338="X"</formula>
    </cfRule>
  </conditionalFormatting>
  <conditionalFormatting sqref="N8:P8">
    <cfRule type="expression" dxfId="6771" priority="504" stopIfTrue="1">
      <formula>$D8="X"</formula>
    </cfRule>
  </conditionalFormatting>
  <conditionalFormatting sqref="G348">
    <cfRule type="expression" dxfId="6770" priority="599" stopIfTrue="1">
      <formula>$D348="X"</formula>
    </cfRule>
  </conditionalFormatting>
  <conditionalFormatting sqref="E348">
    <cfRule type="expression" dxfId="6769" priority="597" stopIfTrue="1">
      <formula>$D348="X"</formula>
    </cfRule>
  </conditionalFormatting>
  <conditionalFormatting sqref="M348:N348">
    <cfRule type="expression" dxfId="6768" priority="596" stopIfTrue="1">
      <formula>$D348="X"</formula>
    </cfRule>
  </conditionalFormatting>
  <conditionalFormatting sqref="C348">
    <cfRule type="expression" dxfId="6767" priority="595" stopIfTrue="1">
      <formula>$D348="X"</formula>
    </cfRule>
  </conditionalFormatting>
  <conditionalFormatting sqref="N10:P17">
    <cfRule type="expression" dxfId="6766" priority="502" stopIfTrue="1">
      <formula>$D10="X"</formula>
    </cfRule>
  </conditionalFormatting>
  <conditionalFormatting sqref="N19:P19">
    <cfRule type="expression" dxfId="6765" priority="501" stopIfTrue="1">
      <formula>$D19="X"</formula>
    </cfRule>
  </conditionalFormatting>
  <conditionalFormatting sqref="N20:P20">
    <cfRule type="expression" dxfId="6764" priority="500" stopIfTrue="1">
      <formula>$D20="X"</formula>
    </cfRule>
  </conditionalFormatting>
  <conditionalFormatting sqref="N9:P9">
    <cfRule type="expression" dxfId="6763" priority="503" stopIfTrue="1">
      <formula>$D9="X"</formula>
    </cfRule>
  </conditionalFormatting>
  <conditionalFormatting sqref="N21:P28">
    <cfRule type="expression" dxfId="6762" priority="499" stopIfTrue="1">
      <formula>$D21="X"</formula>
    </cfRule>
  </conditionalFormatting>
  <conditionalFormatting sqref="N30:P30">
    <cfRule type="expression" dxfId="6761" priority="498" stopIfTrue="1">
      <formula>$D30="X"</formula>
    </cfRule>
  </conditionalFormatting>
  <conditionalFormatting sqref="N31:P31">
    <cfRule type="expression" dxfId="6760" priority="497" stopIfTrue="1">
      <formula>$D31="X"</formula>
    </cfRule>
  </conditionalFormatting>
  <conditionalFormatting sqref="N32:P39">
    <cfRule type="expression" dxfId="6759" priority="496" stopIfTrue="1">
      <formula>$D32="X"</formula>
    </cfRule>
  </conditionalFormatting>
  <conditionalFormatting sqref="N41:P41">
    <cfRule type="expression" dxfId="6758" priority="495" stopIfTrue="1">
      <formula>$D41="X"</formula>
    </cfRule>
  </conditionalFormatting>
  <conditionalFormatting sqref="N42:P42">
    <cfRule type="expression" dxfId="6757" priority="494" stopIfTrue="1">
      <formula>$D42="X"</formula>
    </cfRule>
  </conditionalFormatting>
  <conditionalFormatting sqref="N43:P50">
    <cfRule type="expression" dxfId="6756" priority="493" stopIfTrue="1">
      <formula>$D43="X"</formula>
    </cfRule>
  </conditionalFormatting>
  <conditionalFormatting sqref="N52:P52">
    <cfRule type="expression" dxfId="6755" priority="492" stopIfTrue="1">
      <formula>$D52="X"</formula>
    </cfRule>
  </conditionalFormatting>
  <conditionalFormatting sqref="N53:P53">
    <cfRule type="expression" dxfId="6754" priority="491" stopIfTrue="1">
      <formula>$D53="X"</formula>
    </cfRule>
  </conditionalFormatting>
  <conditionalFormatting sqref="N54:P61">
    <cfRule type="expression" dxfId="6753" priority="490" stopIfTrue="1">
      <formula>$D54="X"</formula>
    </cfRule>
  </conditionalFormatting>
  <conditionalFormatting sqref="N63:P63">
    <cfRule type="expression" dxfId="6752" priority="489" stopIfTrue="1">
      <formula>$D63="X"</formula>
    </cfRule>
  </conditionalFormatting>
  <conditionalFormatting sqref="N64:P64">
    <cfRule type="expression" dxfId="6751" priority="488" stopIfTrue="1">
      <formula>$D64="X"</formula>
    </cfRule>
  </conditionalFormatting>
  <conditionalFormatting sqref="N65:P72">
    <cfRule type="expression" dxfId="6750" priority="487" stopIfTrue="1">
      <formula>$D65="X"</formula>
    </cfRule>
  </conditionalFormatting>
  <conditionalFormatting sqref="N74:P74">
    <cfRule type="expression" dxfId="6749" priority="486" stopIfTrue="1">
      <formula>$D74="X"</formula>
    </cfRule>
  </conditionalFormatting>
  <conditionalFormatting sqref="N75:P75">
    <cfRule type="expression" dxfId="6748" priority="485" stopIfTrue="1">
      <formula>$D75="X"</formula>
    </cfRule>
  </conditionalFormatting>
  <conditionalFormatting sqref="N76:P83">
    <cfRule type="expression" dxfId="6747" priority="484" stopIfTrue="1">
      <formula>$D76="X"</formula>
    </cfRule>
  </conditionalFormatting>
  <conditionalFormatting sqref="N85:P85">
    <cfRule type="expression" dxfId="6746" priority="483" stopIfTrue="1">
      <formula>$D85="X"</formula>
    </cfRule>
  </conditionalFormatting>
  <conditionalFormatting sqref="N86:P86">
    <cfRule type="expression" dxfId="6745" priority="482" stopIfTrue="1">
      <formula>$D86="X"</formula>
    </cfRule>
  </conditionalFormatting>
  <conditionalFormatting sqref="N87:P94">
    <cfRule type="expression" dxfId="6744" priority="481" stopIfTrue="1">
      <formula>$D87="X"</formula>
    </cfRule>
  </conditionalFormatting>
  <conditionalFormatting sqref="N96:P96">
    <cfRule type="expression" dxfId="6743" priority="480" stopIfTrue="1">
      <formula>$D96="X"</formula>
    </cfRule>
  </conditionalFormatting>
  <conditionalFormatting sqref="N97:P97">
    <cfRule type="expression" dxfId="6742" priority="479" stopIfTrue="1">
      <formula>$D97="X"</formula>
    </cfRule>
  </conditionalFormatting>
  <conditionalFormatting sqref="N98:P105">
    <cfRule type="expression" dxfId="6741" priority="478" stopIfTrue="1">
      <formula>$D98="X"</formula>
    </cfRule>
  </conditionalFormatting>
  <conditionalFormatting sqref="N107:P107">
    <cfRule type="expression" dxfId="6740" priority="477" stopIfTrue="1">
      <formula>$D107="X"</formula>
    </cfRule>
  </conditionalFormatting>
  <conditionalFormatting sqref="N108:P108">
    <cfRule type="expression" dxfId="6739" priority="476" stopIfTrue="1">
      <formula>$D108="X"</formula>
    </cfRule>
  </conditionalFormatting>
  <conditionalFormatting sqref="N109:P116">
    <cfRule type="expression" dxfId="6738" priority="475" stopIfTrue="1">
      <formula>$D109="X"</formula>
    </cfRule>
  </conditionalFormatting>
  <conditionalFormatting sqref="N118:P118">
    <cfRule type="expression" dxfId="6737" priority="474" stopIfTrue="1">
      <formula>$D118="X"</formula>
    </cfRule>
  </conditionalFormatting>
  <conditionalFormatting sqref="N119:P119">
    <cfRule type="expression" dxfId="6736" priority="473" stopIfTrue="1">
      <formula>$D119="X"</formula>
    </cfRule>
  </conditionalFormatting>
  <conditionalFormatting sqref="N120:P127">
    <cfRule type="expression" dxfId="6735" priority="472" stopIfTrue="1">
      <formula>$D120="X"</formula>
    </cfRule>
  </conditionalFormatting>
  <conditionalFormatting sqref="N129:P129">
    <cfRule type="expression" dxfId="6734" priority="471" stopIfTrue="1">
      <formula>$D129="X"</formula>
    </cfRule>
  </conditionalFormatting>
  <conditionalFormatting sqref="N130:P130">
    <cfRule type="expression" dxfId="6733" priority="470" stopIfTrue="1">
      <formula>$D130="X"</formula>
    </cfRule>
  </conditionalFormatting>
  <conditionalFormatting sqref="N131:P138">
    <cfRule type="expression" dxfId="6732" priority="469" stopIfTrue="1">
      <formula>$D131="X"</formula>
    </cfRule>
  </conditionalFormatting>
  <conditionalFormatting sqref="N140:P140">
    <cfRule type="expression" dxfId="6731" priority="468" stopIfTrue="1">
      <formula>$D140="X"</formula>
    </cfRule>
  </conditionalFormatting>
  <conditionalFormatting sqref="N141:P141">
    <cfRule type="expression" dxfId="6730" priority="467" stopIfTrue="1">
      <formula>$D141="X"</formula>
    </cfRule>
  </conditionalFormatting>
  <conditionalFormatting sqref="N142:P149">
    <cfRule type="expression" dxfId="6729" priority="466" stopIfTrue="1">
      <formula>$D142="X"</formula>
    </cfRule>
  </conditionalFormatting>
  <conditionalFormatting sqref="N151:P151">
    <cfRule type="expression" dxfId="6728" priority="465" stopIfTrue="1">
      <formula>$D151="X"</formula>
    </cfRule>
  </conditionalFormatting>
  <conditionalFormatting sqref="N152:P152">
    <cfRule type="expression" dxfId="6727" priority="464" stopIfTrue="1">
      <formula>$D152="X"</formula>
    </cfRule>
  </conditionalFormatting>
  <conditionalFormatting sqref="N153:P160">
    <cfRule type="expression" dxfId="6726" priority="463" stopIfTrue="1">
      <formula>$D153="X"</formula>
    </cfRule>
  </conditionalFormatting>
  <conditionalFormatting sqref="N162:P162">
    <cfRule type="expression" dxfId="6725" priority="462" stopIfTrue="1">
      <formula>$D162="X"</formula>
    </cfRule>
  </conditionalFormatting>
  <conditionalFormatting sqref="N163:P163">
    <cfRule type="expression" dxfId="6724" priority="461" stopIfTrue="1">
      <formula>$D163="X"</formula>
    </cfRule>
  </conditionalFormatting>
  <conditionalFormatting sqref="N164:P171">
    <cfRule type="expression" dxfId="6723" priority="460" stopIfTrue="1">
      <formula>$D164="X"</formula>
    </cfRule>
  </conditionalFormatting>
  <conditionalFormatting sqref="N173:P173">
    <cfRule type="expression" dxfId="6722" priority="459" stopIfTrue="1">
      <formula>$D173="X"</formula>
    </cfRule>
  </conditionalFormatting>
  <conditionalFormatting sqref="N174:P174">
    <cfRule type="expression" dxfId="6721" priority="458" stopIfTrue="1">
      <formula>$D174="X"</formula>
    </cfRule>
  </conditionalFormatting>
  <conditionalFormatting sqref="N175:P182">
    <cfRule type="expression" dxfId="6720" priority="457" stopIfTrue="1">
      <formula>$D175="X"</formula>
    </cfRule>
  </conditionalFormatting>
  <conditionalFormatting sqref="N184:P184">
    <cfRule type="expression" dxfId="6719" priority="456" stopIfTrue="1">
      <formula>$D184="X"</formula>
    </cfRule>
  </conditionalFormatting>
  <conditionalFormatting sqref="N185:P185">
    <cfRule type="expression" dxfId="6718" priority="455" stopIfTrue="1">
      <formula>$D185="X"</formula>
    </cfRule>
  </conditionalFormatting>
  <conditionalFormatting sqref="N186:P193">
    <cfRule type="expression" dxfId="6717" priority="454" stopIfTrue="1">
      <formula>$D186="X"</formula>
    </cfRule>
  </conditionalFormatting>
  <conditionalFormatting sqref="N195:P195">
    <cfRule type="expression" dxfId="6716" priority="453" stopIfTrue="1">
      <formula>$D195="X"</formula>
    </cfRule>
  </conditionalFormatting>
  <conditionalFormatting sqref="N196:P196">
    <cfRule type="expression" dxfId="6715" priority="452" stopIfTrue="1">
      <formula>$D196="X"</formula>
    </cfRule>
  </conditionalFormatting>
  <conditionalFormatting sqref="N197:P204">
    <cfRule type="expression" dxfId="6714" priority="451" stopIfTrue="1">
      <formula>$D197="X"</formula>
    </cfRule>
  </conditionalFormatting>
  <conditionalFormatting sqref="N206:P206">
    <cfRule type="expression" dxfId="6713" priority="450" stopIfTrue="1">
      <formula>$D206="X"</formula>
    </cfRule>
  </conditionalFormatting>
  <conditionalFormatting sqref="N207:P207">
    <cfRule type="expression" dxfId="6712" priority="449" stopIfTrue="1">
      <formula>$D207="X"</formula>
    </cfRule>
  </conditionalFormatting>
  <conditionalFormatting sqref="N208:P215">
    <cfRule type="expression" dxfId="6711" priority="448" stopIfTrue="1">
      <formula>$D208="X"</formula>
    </cfRule>
  </conditionalFormatting>
  <conditionalFormatting sqref="N217:P217">
    <cfRule type="expression" dxfId="6710" priority="447" stopIfTrue="1">
      <formula>$D217="X"</formula>
    </cfRule>
  </conditionalFormatting>
  <conditionalFormatting sqref="N218:P218">
    <cfRule type="expression" dxfId="6709" priority="446" stopIfTrue="1">
      <formula>$D218="X"</formula>
    </cfRule>
  </conditionalFormatting>
  <conditionalFormatting sqref="N219:P226">
    <cfRule type="expression" dxfId="6708" priority="445" stopIfTrue="1">
      <formula>$D219="X"</formula>
    </cfRule>
  </conditionalFormatting>
  <conditionalFormatting sqref="N228:P228">
    <cfRule type="expression" dxfId="6707" priority="444" stopIfTrue="1">
      <formula>$D228="X"</formula>
    </cfRule>
  </conditionalFormatting>
  <conditionalFormatting sqref="N229:P229">
    <cfRule type="expression" dxfId="6706" priority="443" stopIfTrue="1">
      <formula>$D229="X"</formula>
    </cfRule>
  </conditionalFormatting>
  <conditionalFormatting sqref="N230:P237">
    <cfRule type="expression" dxfId="6705" priority="442" stopIfTrue="1">
      <formula>$D230="X"</formula>
    </cfRule>
  </conditionalFormatting>
  <conditionalFormatting sqref="N239:P239">
    <cfRule type="expression" dxfId="6704" priority="441" stopIfTrue="1">
      <formula>$D239="X"</formula>
    </cfRule>
  </conditionalFormatting>
  <conditionalFormatting sqref="N240:P240">
    <cfRule type="expression" dxfId="6703" priority="440" stopIfTrue="1">
      <formula>$D240="X"</formula>
    </cfRule>
  </conditionalFormatting>
  <conditionalFormatting sqref="N241:P248">
    <cfRule type="expression" dxfId="6702" priority="439" stopIfTrue="1">
      <formula>$D241="X"</formula>
    </cfRule>
  </conditionalFormatting>
  <conditionalFormatting sqref="N250:P250">
    <cfRule type="expression" dxfId="6701" priority="438" stopIfTrue="1">
      <formula>$D250="X"</formula>
    </cfRule>
  </conditionalFormatting>
  <conditionalFormatting sqref="N251:P251">
    <cfRule type="expression" dxfId="6700" priority="437" stopIfTrue="1">
      <formula>$D251="X"</formula>
    </cfRule>
  </conditionalFormatting>
  <conditionalFormatting sqref="N252:P259">
    <cfRule type="expression" dxfId="6699" priority="436" stopIfTrue="1">
      <formula>$D252="X"</formula>
    </cfRule>
  </conditionalFormatting>
  <conditionalFormatting sqref="N261:P261">
    <cfRule type="expression" dxfId="6698" priority="435" stopIfTrue="1">
      <formula>$D261="X"</formula>
    </cfRule>
  </conditionalFormatting>
  <conditionalFormatting sqref="N262:P262">
    <cfRule type="expression" dxfId="6697" priority="434" stopIfTrue="1">
      <formula>$D262="X"</formula>
    </cfRule>
  </conditionalFormatting>
  <conditionalFormatting sqref="N263:P270">
    <cfRule type="expression" dxfId="6696" priority="433" stopIfTrue="1">
      <formula>$D263="X"</formula>
    </cfRule>
  </conditionalFormatting>
  <conditionalFormatting sqref="N272:P272">
    <cfRule type="expression" dxfId="6695" priority="432" stopIfTrue="1">
      <formula>$D272="X"</formula>
    </cfRule>
  </conditionalFormatting>
  <conditionalFormatting sqref="N273:P273">
    <cfRule type="expression" dxfId="6694" priority="431" stopIfTrue="1">
      <formula>$D273="X"</formula>
    </cfRule>
  </conditionalFormatting>
  <conditionalFormatting sqref="N274:P281">
    <cfRule type="expression" dxfId="6693" priority="430" stopIfTrue="1">
      <formula>$D274="X"</formula>
    </cfRule>
  </conditionalFormatting>
  <conditionalFormatting sqref="N283:P283">
    <cfRule type="expression" dxfId="6692" priority="429" stopIfTrue="1">
      <formula>$D283="X"</formula>
    </cfRule>
  </conditionalFormatting>
  <conditionalFormatting sqref="N284:P284">
    <cfRule type="expression" dxfId="6691" priority="428" stopIfTrue="1">
      <formula>$D284="X"</formula>
    </cfRule>
  </conditionalFormatting>
  <conditionalFormatting sqref="N285:P292">
    <cfRule type="expression" dxfId="6690" priority="427" stopIfTrue="1">
      <formula>$D285="X"</formula>
    </cfRule>
  </conditionalFormatting>
  <conditionalFormatting sqref="N294:P294">
    <cfRule type="expression" dxfId="6689" priority="426" stopIfTrue="1">
      <formula>$D294="X"</formula>
    </cfRule>
  </conditionalFormatting>
  <conditionalFormatting sqref="N295:P295">
    <cfRule type="expression" dxfId="6688" priority="425" stopIfTrue="1">
      <formula>$D295="X"</formula>
    </cfRule>
  </conditionalFormatting>
  <conditionalFormatting sqref="N296:P303">
    <cfRule type="expression" dxfId="6687" priority="424" stopIfTrue="1">
      <formula>$D296="X"</formula>
    </cfRule>
  </conditionalFormatting>
  <conditionalFormatting sqref="N305:P305">
    <cfRule type="expression" dxfId="6686" priority="423" stopIfTrue="1">
      <formula>$D305="X"</formula>
    </cfRule>
  </conditionalFormatting>
  <conditionalFormatting sqref="N306:P306">
    <cfRule type="expression" dxfId="6685" priority="422" stopIfTrue="1">
      <formula>$D306="X"</formula>
    </cfRule>
  </conditionalFormatting>
  <conditionalFormatting sqref="N307:P314">
    <cfRule type="expression" dxfId="6684" priority="421" stopIfTrue="1">
      <formula>$D307="X"</formula>
    </cfRule>
  </conditionalFormatting>
  <conditionalFormatting sqref="N316:P316">
    <cfRule type="expression" dxfId="6683" priority="420" stopIfTrue="1">
      <formula>$D316="X"</formula>
    </cfRule>
  </conditionalFormatting>
  <conditionalFormatting sqref="N317:P317">
    <cfRule type="expression" dxfId="6682" priority="419" stopIfTrue="1">
      <formula>$D317="X"</formula>
    </cfRule>
  </conditionalFormatting>
  <conditionalFormatting sqref="N318:P325">
    <cfRule type="expression" dxfId="6681" priority="418" stopIfTrue="1">
      <formula>$D318="X"</formula>
    </cfRule>
  </conditionalFormatting>
  <conditionalFormatting sqref="N327:P327">
    <cfRule type="expression" dxfId="6680" priority="417" stopIfTrue="1">
      <formula>$D327="X"</formula>
    </cfRule>
  </conditionalFormatting>
  <conditionalFormatting sqref="N328:P328">
    <cfRule type="expression" dxfId="6679" priority="416" stopIfTrue="1">
      <formula>$D328="X"</formula>
    </cfRule>
  </conditionalFormatting>
  <conditionalFormatting sqref="N329:P336">
    <cfRule type="expression" dxfId="6678" priority="415" stopIfTrue="1">
      <formula>$D329="X"</formula>
    </cfRule>
  </conditionalFormatting>
  <conditionalFormatting sqref="N338:P338">
    <cfRule type="expression" dxfId="6677" priority="414" stopIfTrue="1">
      <formula>$D338="X"</formula>
    </cfRule>
  </conditionalFormatting>
  <conditionalFormatting sqref="N339:P339">
    <cfRule type="expression" dxfId="6676" priority="413" stopIfTrue="1">
      <formula>$D339="X"</formula>
    </cfRule>
  </conditionalFormatting>
  <conditionalFormatting sqref="N340:P347">
    <cfRule type="expression" dxfId="6675" priority="412" stopIfTrue="1">
      <formula>$D340="X"</formula>
    </cfRule>
  </conditionalFormatting>
  <conditionalFormatting sqref="B337">
    <cfRule type="expression" dxfId="6674" priority="411" stopIfTrue="1">
      <formula>$D337="X"</formula>
    </cfRule>
  </conditionalFormatting>
  <conditionalFormatting sqref="B348">
    <cfRule type="expression" dxfId="6673" priority="410" stopIfTrue="1">
      <formula>$D348="X"</formula>
    </cfRule>
  </conditionalFormatting>
  <conditionalFormatting sqref="L18">
    <cfRule type="expression" dxfId="6672" priority="405" stopIfTrue="1">
      <formula>$D18="X"</formula>
    </cfRule>
  </conditionalFormatting>
  <conditionalFormatting sqref="L293">
    <cfRule type="expression" dxfId="6671" priority="374" stopIfTrue="1">
      <formula>$D293="X"</formula>
    </cfRule>
  </conditionalFormatting>
  <conditionalFormatting sqref="L29">
    <cfRule type="expression" dxfId="6670" priority="398" stopIfTrue="1">
      <formula>$D29="X"</formula>
    </cfRule>
  </conditionalFormatting>
  <conditionalFormatting sqref="L40">
    <cfRule type="expression" dxfId="6669" priority="397" stopIfTrue="1">
      <formula>$D40="X"</formula>
    </cfRule>
  </conditionalFormatting>
  <conditionalFormatting sqref="L51">
    <cfRule type="expression" dxfId="6668" priority="396" stopIfTrue="1">
      <formula>$D51="X"</formula>
    </cfRule>
  </conditionalFormatting>
  <conditionalFormatting sqref="L62">
    <cfRule type="expression" dxfId="6667" priority="395" stopIfTrue="1">
      <formula>$D62="X"</formula>
    </cfRule>
  </conditionalFormatting>
  <conditionalFormatting sqref="L73">
    <cfRule type="expression" dxfId="6666" priority="394" stopIfTrue="1">
      <formula>$D73="X"</formula>
    </cfRule>
  </conditionalFormatting>
  <conditionalFormatting sqref="L84">
    <cfRule type="expression" dxfId="6665" priority="393" stopIfTrue="1">
      <formula>$D84="X"</formula>
    </cfRule>
  </conditionalFormatting>
  <conditionalFormatting sqref="L95">
    <cfRule type="expression" dxfId="6664" priority="392" stopIfTrue="1">
      <formula>$D95="X"</formula>
    </cfRule>
  </conditionalFormatting>
  <conditionalFormatting sqref="L106">
    <cfRule type="expression" dxfId="6663" priority="391" stopIfTrue="1">
      <formula>$D106="X"</formula>
    </cfRule>
  </conditionalFormatting>
  <conditionalFormatting sqref="L117">
    <cfRule type="expression" dxfId="6662" priority="390" stopIfTrue="1">
      <formula>$D117="X"</formula>
    </cfRule>
  </conditionalFormatting>
  <conditionalFormatting sqref="L128">
    <cfRule type="expression" dxfId="6661" priority="389" stopIfTrue="1">
      <formula>$D128="X"</formula>
    </cfRule>
  </conditionalFormatting>
  <conditionalFormatting sqref="L139">
    <cfRule type="expression" dxfId="6660" priority="388" stopIfTrue="1">
      <formula>$D139="X"</formula>
    </cfRule>
  </conditionalFormatting>
  <conditionalFormatting sqref="L150">
    <cfRule type="expression" dxfId="6659" priority="387" stopIfTrue="1">
      <formula>$D150="X"</formula>
    </cfRule>
  </conditionalFormatting>
  <conditionalFormatting sqref="L161">
    <cfRule type="expression" dxfId="6658" priority="386" stopIfTrue="1">
      <formula>$D161="X"</formula>
    </cfRule>
  </conditionalFormatting>
  <conditionalFormatting sqref="L172">
    <cfRule type="expression" dxfId="6657" priority="385" stopIfTrue="1">
      <formula>$D172="X"</formula>
    </cfRule>
  </conditionalFormatting>
  <conditionalFormatting sqref="L183">
    <cfRule type="expression" dxfId="6656" priority="384" stopIfTrue="1">
      <formula>$D183="X"</formula>
    </cfRule>
  </conditionalFormatting>
  <conditionalFormatting sqref="L194">
    <cfRule type="expression" dxfId="6655" priority="383" stopIfTrue="1">
      <formula>$D194="X"</formula>
    </cfRule>
  </conditionalFormatting>
  <conditionalFormatting sqref="L205">
    <cfRule type="expression" dxfId="6654" priority="382" stopIfTrue="1">
      <formula>$D205="X"</formula>
    </cfRule>
  </conditionalFormatting>
  <conditionalFormatting sqref="L216">
    <cfRule type="expression" dxfId="6653" priority="381" stopIfTrue="1">
      <formula>$D216="X"</formula>
    </cfRule>
  </conditionalFormatting>
  <conditionalFormatting sqref="L227">
    <cfRule type="expression" dxfId="6652" priority="380" stopIfTrue="1">
      <formula>$D227="X"</formula>
    </cfRule>
  </conditionalFormatting>
  <conditionalFormatting sqref="L238">
    <cfRule type="expression" dxfId="6651" priority="379" stopIfTrue="1">
      <formula>$D238="X"</formula>
    </cfRule>
  </conditionalFormatting>
  <conditionalFormatting sqref="L249">
    <cfRule type="expression" dxfId="6650" priority="378" stopIfTrue="1">
      <formula>$D249="X"</formula>
    </cfRule>
  </conditionalFormatting>
  <conditionalFormatting sqref="L260">
    <cfRule type="expression" dxfId="6649" priority="377" stopIfTrue="1">
      <formula>$D260="X"</formula>
    </cfRule>
  </conditionalFormatting>
  <conditionalFormatting sqref="L271">
    <cfRule type="expression" dxfId="6648" priority="376" stopIfTrue="1">
      <formula>$D271="X"</formula>
    </cfRule>
  </conditionalFormatting>
  <conditionalFormatting sqref="L282">
    <cfRule type="expression" dxfId="6647" priority="375" stopIfTrue="1">
      <formula>$D282="X"</formula>
    </cfRule>
  </conditionalFormatting>
  <conditionalFormatting sqref="L304">
    <cfRule type="expression" dxfId="6646" priority="373" stopIfTrue="1">
      <formula>$D304="X"</formula>
    </cfRule>
  </conditionalFormatting>
  <conditionalFormatting sqref="L315">
    <cfRule type="expression" dxfId="6645" priority="372" stopIfTrue="1">
      <formula>$D315="X"</formula>
    </cfRule>
  </conditionalFormatting>
  <conditionalFormatting sqref="L326">
    <cfRule type="expression" dxfId="6644" priority="371" stopIfTrue="1">
      <formula>$D326="X"</formula>
    </cfRule>
  </conditionalFormatting>
  <conditionalFormatting sqref="L337">
    <cfRule type="expression" dxfId="6643" priority="370" stopIfTrue="1">
      <formula>$D337="X"</formula>
    </cfRule>
  </conditionalFormatting>
  <conditionalFormatting sqref="L348">
    <cfRule type="expression" dxfId="6642" priority="369" stopIfTrue="1">
      <formula>$D348="X"</formula>
    </cfRule>
  </conditionalFormatting>
  <conditionalFormatting sqref="B8:B17">
    <cfRule type="expression" dxfId="6641" priority="368" stopIfTrue="1">
      <formula>$D8="X"</formula>
    </cfRule>
  </conditionalFormatting>
  <conditionalFormatting sqref="B19:B28">
    <cfRule type="expression" dxfId="6640" priority="367" stopIfTrue="1">
      <formula>$D19="X"</formula>
    </cfRule>
  </conditionalFormatting>
  <conditionalFormatting sqref="B30:B39">
    <cfRule type="expression" dxfId="6639" priority="366" stopIfTrue="1">
      <formula>$D30="X"</formula>
    </cfRule>
  </conditionalFormatting>
  <conditionalFormatting sqref="B41:B50">
    <cfRule type="expression" dxfId="6638" priority="365" stopIfTrue="1">
      <formula>$D41="X"</formula>
    </cfRule>
  </conditionalFormatting>
  <conditionalFormatting sqref="B52:B61">
    <cfRule type="expression" dxfId="6637" priority="364" stopIfTrue="1">
      <formula>$D52="X"</formula>
    </cfRule>
  </conditionalFormatting>
  <conditionalFormatting sqref="B63:B72">
    <cfRule type="expression" dxfId="6636" priority="363" stopIfTrue="1">
      <formula>$D63="X"</formula>
    </cfRule>
  </conditionalFormatting>
  <conditionalFormatting sqref="B74:B83">
    <cfRule type="expression" dxfId="6635" priority="362" stopIfTrue="1">
      <formula>$D74="X"</formula>
    </cfRule>
  </conditionalFormatting>
  <conditionalFormatting sqref="B85:B94">
    <cfRule type="expression" dxfId="6634" priority="361" stopIfTrue="1">
      <formula>$D85="X"</formula>
    </cfRule>
  </conditionalFormatting>
  <conditionalFormatting sqref="B96:B105">
    <cfRule type="expression" dxfId="6633" priority="360" stopIfTrue="1">
      <formula>$D96="X"</formula>
    </cfRule>
  </conditionalFormatting>
  <conditionalFormatting sqref="B107:B116">
    <cfRule type="expression" dxfId="6632" priority="359" stopIfTrue="1">
      <formula>$D107="X"</formula>
    </cfRule>
  </conditionalFormatting>
  <conditionalFormatting sqref="B118:B127">
    <cfRule type="expression" dxfId="6631" priority="358" stopIfTrue="1">
      <formula>$D118="X"</formula>
    </cfRule>
  </conditionalFormatting>
  <conditionalFormatting sqref="B129:B138">
    <cfRule type="expression" dxfId="6630" priority="357" stopIfTrue="1">
      <formula>$D129="X"</formula>
    </cfRule>
  </conditionalFormatting>
  <conditionalFormatting sqref="B140:B149">
    <cfRule type="expression" dxfId="6629" priority="356" stopIfTrue="1">
      <formula>$D140="X"</formula>
    </cfRule>
  </conditionalFormatting>
  <conditionalFormatting sqref="B151:B160">
    <cfRule type="expression" dxfId="6628" priority="355" stopIfTrue="1">
      <formula>$D151="X"</formula>
    </cfRule>
  </conditionalFormatting>
  <conditionalFormatting sqref="B162:B171">
    <cfRule type="expression" dxfId="6627" priority="354" stopIfTrue="1">
      <formula>$D162="X"</formula>
    </cfRule>
  </conditionalFormatting>
  <conditionalFormatting sqref="B173:B182">
    <cfRule type="expression" dxfId="6626" priority="353" stopIfTrue="1">
      <formula>$D173="X"</formula>
    </cfRule>
  </conditionalFormatting>
  <conditionalFormatting sqref="B184:B193">
    <cfRule type="expression" dxfId="6625" priority="352" stopIfTrue="1">
      <formula>$D184="X"</formula>
    </cfRule>
  </conditionalFormatting>
  <conditionalFormatting sqref="B195:B204">
    <cfRule type="expression" dxfId="6624" priority="351" stopIfTrue="1">
      <formula>$D195="X"</formula>
    </cfRule>
  </conditionalFormatting>
  <conditionalFormatting sqref="B206:B215">
    <cfRule type="expression" dxfId="6623" priority="350" stopIfTrue="1">
      <formula>$D206="X"</formula>
    </cfRule>
  </conditionalFormatting>
  <conditionalFormatting sqref="B217:B226">
    <cfRule type="expression" dxfId="6622" priority="349" stopIfTrue="1">
      <formula>$D217="X"</formula>
    </cfRule>
  </conditionalFormatting>
  <conditionalFormatting sqref="B228:B237">
    <cfRule type="expression" dxfId="6621" priority="348" stopIfTrue="1">
      <formula>$D228="X"</formula>
    </cfRule>
  </conditionalFormatting>
  <conditionalFormatting sqref="B239:B248">
    <cfRule type="expression" dxfId="6620" priority="347" stopIfTrue="1">
      <formula>$D239="X"</formula>
    </cfRule>
  </conditionalFormatting>
  <conditionalFormatting sqref="B250:B259">
    <cfRule type="expression" dxfId="6619" priority="346" stopIfTrue="1">
      <formula>$D250="X"</formula>
    </cfRule>
  </conditionalFormatting>
  <conditionalFormatting sqref="B261:B270">
    <cfRule type="expression" dxfId="6618" priority="345" stopIfTrue="1">
      <formula>$D261="X"</formula>
    </cfRule>
  </conditionalFormatting>
  <conditionalFormatting sqref="B272:B281">
    <cfRule type="expression" dxfId="6617" priority="344" stopIfTrue="1">
      <formula>$D272="X"</formula>
    </cfRule>
  </conditionalFormatting>
  <conditionalFormatting sqref="B283:B292">
    <cfRule type="expression" dxfId="6616" priority="343" stopIfTrue="1">
      <formula>$D283="X"</formula>
    </cfRule>
  </conditionalFormatting>
  <conditionalFormatting sqref="B294:B303">
    <cfRule type="expression" dxfId="6615" priority="342" stopIfTrue="1">
      <formula>$D294="X"</formula>
    </cfRule>
  </conditionalFormatting>
  <conditionalFormatting sqref="B305:B314">
    <cfRule type="expression" dxfId="6614" priority="341" stopIfTrue="1">
      <formula>$D305="X"</formula>
    </cfRule>
  </conditionalFormatting>
  <conditionalFormatting sqref="B316:B325">
    <cfRule type="expression" dxfId="6613" priority="340" stopIfTrue="1">
      <formula>$D316="X"</formula>
    </cfRule>
  </conditionalFormatting>
  <conditionalFormatting sqref="B327:B336">
    <cfRule type="expression" dxfId="6612" priority="339" stopIfTrue="1">
      <formula>$D327="X"</formula>
    </cfRule>
  </conditionalFormatting>
  <conditionalFormatting sqref="B338:B347">
    <cfRule type="expression" dxfId="6611" priority="338" stopIfTrue="1">
      <formula>$D338="X"</formula>
    </cfRule>
  </conditionalFormatting>
  <conditionalFormatting sqref="A8">
    <cfRule type="expression" dxfId="6610" priority="2234" stopIfTrue="1">
      <formula>$D18="X"</formula>
    </cfRule>
  </conditionalFormatting>
  <conditionalFormatting sqref="A19">
    <cfRule type="expression" dxfId="6609" priority="337" stopIfTrue="1">
      <formula>$D29="X"</formula>
    </cfRule>
  </conditionalFormatting>
  <conditionalFormatting sqref="A30">
    <cfRule type="expression" dxfId="6608" priority="336" stopIfTrue="1">
      <formula>$D40="X"</formula>
    </cfRule>
  </conditionalFormatting>
  <conditionalFormatting sqref="A41">
    <cfRule type="expression" dxfId="6607" priority="335" stopIfTrue="1">
      <formula>$D51="X"</formula>
    </cfRule>
  </conditionalFormatting>
  <conditionalFormatting sqref="A52">
    <cfRule type="expression" dxfId="6606" priority="334" stopIfTrue="1">
      <formula>$D62="X"</formula>
    </cfRule>
  </conditionalFormatting>
  <conditionalFormatting sqref="A63">
    <cfRule type="expression" dxfId="6605" priority="333" stopIfTrue="1">
      <formula>$D73="X"</formula>
    </cfRule>
  </conditionalFormatting>
  <conditionalFormatting sqref="A74">
    <cfRule type="expression" dxfId="6604" priority="332" stopIfTrue="1">
      <formula>$D84="X"</formula>
    </cfRule>
  </conditionalFormatting>
  <conditionalFormatting sqref="A85">
    <cfRule type="expression" dxfId="6603" priority="331" stopIfTrue="1">
      <formula>$D95="X"</formula>
    </cfRule>
  </conditionalFormatting>
  <conditionalFormatting sqref="A96">
    <cfRule type="expression" dxfId="6602" priority="330" stopIfTrue="1">
      <formula>$D106="X"</formula>
    </cfRule>
  </conditionalFormatting>
  <conditionalFormatting sqref="A107">
    <cfRule type="expression" dxfId="6601" priority="329" stopIfTrue="1">
      <formula>$D117="X"</formula>
    </cfRule>
  </conditionalFormatting>
  <conditionalFormatting sqref="A118">
    <cfRule type="expression" dxfId="6600" priority="328" stopIfTrue="1">
      <formula>$D128="X"</formula>
    </cfRule>
  </conditionalFormatting>
  <conditionalFormatting sqref="A129">
    <cfRule type="expression" dxfId="6599" priority="327" stopIfTrue="1">
      <formula>$D139="X"</formula>
    </cfRule>
  </conditionalFormatting>
  <conditionalFormatting sqref="A140">
    <cfRule type="expression" dxfId="6598" priority="326" stopIfTrue="1">
      <formula>$D150="X"</formula>
    </cfRule>
  </conditionalFormatting>
  <conditionalFormatting sqref="A151">
    <cfRule type="expression" dxfId="6597" priority="325" stopIfTrue="1">
      <formula>$D161="X"</formula>
    </cfRule>
  </conditionalFormatting>
  <conditionalFormatting sqref="A162">
    <cfRule type="expression" dxfId="6596" priority="324" stopIfTrue="1">
      <formula>$D172="X"</formula>
    </cfRule>
  </conditionalFormatting>
  <conditionalFormatting sqref="A173">
    <cfRule type="expression" dxfId="6595" priority="323" stopIfTrue="1">
      <formula>$D183="X"</formula>
    </cfRule>
  </conditionalFormatting>
  <conditionalFormatting sqref="A184">
    <cfRule type="expression" dxfId="6594" priority="322" stopIfTrue="1">
      <formula>$D194="X"</formula>
    </cfRule>
  </conditionalFormatting>
  <conditionalFormatting sqref="A195">
    <cfRule type="expression" dxfId="6593" priority="321" stopIfTrue="1">
      <formula>$D205="X"</formula>
    </cfRule>
  </conditionalFormatting>
  <conditionalFormatting sqref="A206">
    <cfRule type="expression" dxfId="6592" priority="320" stopIfTrue="1">
      <formula>$D216="X"</formula>
    </cfRule>
  </conditionalFormatting>
  <conditionalFormatting sqref="A217">
    <cfRule type="expression" dxfId="6591" priority="319" stopIfTrue="1">
      <formula>$D227="X"</formula>
    </cfRule>
  </conditionalFormatting>
  <conditionalFormatting sqref="A228">
    <cfRule type="expression" dxfId="6590" priority="318" stopIfTrue="1">
      <formula>$D238="X"</formula>
    </cfRule>
  </conditionalFormatting>
  <conditionalFormatting sqref="A239">
    <cfRule type="expression" dxfId="6589" priority="317" stopIfTrue="1">
      <formula>$D249="X"</formula>
    </cfRule>
  </conditionalFormatting>
  <conditionalFormatting sqref="A250">
    <cfRule type="expression" dxfId="6588" priority="316" stopIfTrue="1">
      <formula>$D260="X"</formula>
    </cfRule>
  </conditionalFormatting>
  <conditionalFormatting sqref="A261">
    <cfRule type="expression" dxfId="6587" priority="315" stopIfTrue="1">
      <formula>$D271="X"</formula>
    </cfRule>
  </conditionalFormatting>
  <conditionalFormatting sqref="A272">
    <cfRule type="expression" dxfId="6586" priority="314" stopIfTrue="1">
      <formula>$D282="X"</formula>
    </cfRule>
  </conditionalFormatting>
  <conditionalFormatting sqref="A283">
    <cfRule type="expression" dxfId="6585" priority="313" stopIfTrue="1">
      <formula>$D293="X"</formula>
    </cfRule>
  </conditionalFormatting>
  <conditionalFormatting sqref="A294">
    <cfRule type="expression" dxfId="6584" priority="312" stopIfTrue="1">
      <formula>$D304="X"</formula>
    </cfRule>
  </conditionalFormatting>
  <conditionalFormatting sqref="A305">
    <cfRule type="expression" dxfId="6583" priority="311" stopIfTrue="1">
      <formula>$D315="X"</formula>
    </cfRule>
  </conditionalFormatting>
  <conditionalFormatting sqref="A316">
    <cfRule type="expression" dxfId="6582" priority="310" stopIfTrue="1">
      <formula>$D326="X"</formula>
    </cfRule>
  </conditionalFormatting>
  <conditionalFormatting sqref="A327">
    <cfRule type="expression" dxfId="6581" priority="309" stopIfTrue="1">
      <formula>$D337="X"</formula>
    </cfRule>
  </conditionalFormatting>
  <conditionalFormatting sqref="A338">
    <cfRule type="expression" dxfId="6580" priority="308" stopIfTrue="1">
      <formula>$D348="X"</formula>
    </cfRule>
  </conditionalFormatting>
  <conditionalFormatting sqref="E18 E29 E40 E51 E62 E73 E84 E95 E106 E117 E128 E139 E150 E161 E172 E183 E194 E205 E216 E227 E238 E249 E260 E271 E282 E293 E304 E315 E326 E337 E348">
    <cfRule type="expression" dxfId="6579" priority="2610" stopIfTrue="1">
      <formula>AND(LEN(B18)=0,$E18&gt;0,OR($E18&lt;$F7,ISBLANK(F7)))</formula>
    </cfRule>
  </conditionalFormatting>
  <conditionalFormatting sqref="I8:J17 I129:J138 I283:J292">
    <cfRule type="expression" dxfId="6578" priority="2612" stopIfTrue="1">
      <formula>OR(AND(#REF!=0,$D8&lt;&gt;"X",$I8&lt;&gt;"U",$I8&lt;&gt;"u",$I8&lt;&gt;"K",I8&lt;&gt;"k",$I8&lt;&gt;"F",$I8&lt;&gt;"f",LEN($B8)&lt;&gt;0),AND($D8="X",$I8&lt;&gt;""),AND(#REF!&lt;&gt;0,OR($I8="F",$I8="f")))</formula>
    </cfRule>
  </conditionalFormatting>
  <conditionalFormatting sqref="I19:J28 I30:J39 I52:J61 I63:J72 I74:J83 I85:J94 I96:J105 I107:J116 I118:J127 I140:J149 I151:J160 I162:J171 I173:J182 I184:J193 I195:J204 I206:J215 I217:J226 I228:J237 I239:J248 I250:J259 I261:J270 I272:J281 I294:J303 I305:J314 I316:J325 I327:J336 I338:J347">
    <cfRule type="expression" dxfId="6577" priority="2620" stopIfTrue="1">
      <formula>OR(AND(#REF!=0,$D19&lt;&gt;"X",$I19&lt;&gt;"U",$I19&lt;&gt;"u",$I19&lt;&gt;"K",I19&lt;&gt;"k",$I19&lt;&gt;"F",$I19&lt;&gt;"f",LEN($B19)&lt;&gt;0),AND($D19="X",$I19&lt;&gt;""),AND(#REF!&lt;&gt;0,OR($I19="F",$I19="f")))</formula>
    </cfRule>
  </conditionalFormatting>
  <conditionalFormatting sqref="I41:J50">
    <cfRule type="expression" dxfId="6576" priority="2635" stopIfTrue="1">
      <formula>OR(AND(#REF!=0,$D41&lt;&gt;"X",$I41&lt;&gt;"U",$I41&lt;&gt;"u",$I41&lt;&gt;"K",I41&lt;&gt;"k",$I41&lt;&gt;"F",$I41&lt;&gt;"f",LEN($B41)&lt;&gt;0),AND($D41="X",$I41&lt;&gt;""),AND(#REF!&lt;&gt;0,OR($I41="F",$I41="f")))</formula>
    </cfRule>
  </conditionalFormatting>
  <conditionalFormatting sqref="E12:E17">
    <cfRule type="expression" dxfId="6575" priority="299" stopIfTrue="1">
      <formula>$D12="X"</formula>
    </cfRule>
  </conditionalFormatting>
  <conditionalFormatting sqref="F12:F17">
    <cfRule type="expression" dxfId="6574" priority="298" stopIfTrue="1">
      <formula>$D12="X"</formula>
    </cfRule>
    <cfRule type="expression" dxfId="6573" priority="300" stopIfTrue="1">
      <formula>AND(NOT(ISBLANK(E12)),ISBLANK(F12))</formula>
    </cfRule>
    <cfRule type="expression" dxfId="6572" priority="301" stopIfTrue="1">
      <formula>AND($F12&gt;0,OR($F12&lt;=$E12,$F12&gt;1,ROUND(F12-E12,6)&lt;ROUND(Mindest,6)))</formula>
    </cfRule>
  </conditionalFormatting>
  <conditionalFormatting sqref="E12:E17">
    <cfRule type="expression" dxfId="6571" priority="302" stopIfTrue="1">
      <formula>AND($E12&gt;0,OR($E12&lt;$F11,ISBLANK(F11)))</formula>
    </cfRule>
  </conditionalFormatting>
  <conditionalFormatting sqref="F19:F28">
    <cfRule type="expression" dxfId="6570" priority="293" stopIfTrue="1">
      <formula>$D19="X"</formula>
    </cfRule>
    <cfRule type="expression" dxfId="6569" priority="295" stopIfTrue="1">
      <formula>AND(NOT(ISBLANK(E19)),ISBLANK(F19))</formula>
    </cfRule>
    <cfRule type="expression" dxfId="6568" priority="296" stopIfTrue="1">
      <formula>AND($F19&gt;0,OR($F19&lt;=$E19,$F19&gt;1,ROUND(F19-E19,6)&lt;ROUND(Mindest,6)))</formula>
    </cfRule>
  </conditionalFormatting>
  <conditionalFormatting sqref="F30:F39">
    <cfRule type="expression" dxfId="6567" priority="288" stopIfTrue="1">
      <formula>$D30="X"</formula>
    </cfRule>
    <cfRule type="expression" dxfId="6566" priority="290" stopIfTrue="1">
      <formula>AND(NOT(ISBLANK(E30)),ISBLANK(F30))</formula>
    </cfRule>
    <cfRule type="expression" dxfId="6565" priority="291" stopIfTrue="1">
      <formula>AND($F30&gt;0,OR($F30&lt;=$E30,$F30&gt;1,ROUND(F30-E30,6)&lt;ROUND(Mindest,6)))</formula>
    </cfRule>
  </conditionalFormatting>
  <conditionalFormatting sqref="F41:F50">
    <cfRule type="expression" dxfId="6564" priority="283" stopIfTrue="1">
      <formula>$D41="X"</formula>
    </cfRule>
    <cfRule type="expression" dxfId="6563" priority="285" stopIfTrue="1">
      <formula>AND(NOT(ISBLANK(E41)),ISBLANK(F41))</formula>
    </cfRule>
    <cfRule type="expression" dxfId="6562" priority="286" stopIfTrue="1">
      <formula>AND($F41&gt;0,OR($F41&lt;=$E41,$F41&gt;1,ROUND(F41-E41,6)&lt;ROUND(Mindest,6)))</formula>
    </cfRule>
  </conditionalFormatting>
  <conditionalFormatting sqref="F52:F61">
    <cfRule type="expression" dxfId="6561" priority="278" stopIfTrue="1">
      <formula>$D52="X"</formula>
    </cfRule>
    <cfRule type="expression" dxfId="6560" priority="280" stopIfTrue="1">
      <formula>AND(NOT(ISBLANK(E52)),ISBLANK(F52))</formula>
    </cfRule>
    <cfRule type="expression" dxfId="6559" priority="281" stopIfTrue="1">
      <formula>AND($F52&gt;0,OR($F52&lt;=$E52,$F52&gt;1,ROUND(F52-E52,6)&lt;ROUND(Mindest,6)))</formula>
    </cfRule>
  </conditionalFormatting>
  <conditionalFormatting sqref="F63:F72">
    <cfRule type="expression" dxfId="6558" priority="273" stopIfTrue="1">
      <formula>$D63="X"</formula>
    </cfRule>
    <cfRule type="expression" dxfId="6557" priority="275" stopIfTrue="1">
      <formula>AND(NOT(ISBLANK(E63)),ISBLANK(F63))</formula>
    </cfRule>
    <cfRule type="expression" dxfId="6556" priority="276" stopIfTrue="1">
      <formula>AND($F63&gt;0,OR($F63&lt;=$E63,$F63&gt;1,ROUND(F63-E63,6)&lt;ROUND(Mindest,6)))</formula>
    </cfRule>
  </conditionalFormatting>
  <conditionalFormatting sqref="F74:F83">
    <cfRule type="expression" dxfId="6555" priority="268" stopIfTrue="1">
      <formula>$D74="X"</formula>
    </cfRule>
    <cfRule type="expression" dxfId="6554" priority="270" stopIfTrue="1">
      <formula>AND(NOT(ISBLANK(E74)),ISBLANK(F74))</formula>
    </cfRule>
    <cfRule type="expression" dxfId="6553" priority="271" stopIfTrue="1">
      <formula>AND($F74&gt;0,OR($F74&lt;=$E74,$F74&gt;1,ROUND(F74-E74,6)&lt;ROUND(Mindest,6)))</formula>
    </cfRule>
  </conditionalFormatting>
  <conditionalFormatting sqref="F85:F94">
    <cfRule type="expression" dxfId="6552" priority="263" stopIfTrue="1">
      <formula>$D85="X"</formula>
    </cfRule>
    <cfRule type="expression" dxfId="6551" priority="265" stopIfTrue="1">
      <formula>AND(NOT(ISBLANK(E85)),ISBLANK(F85))</formula>
    </cfRule>
    <cfRule type="expression" dxfId="6550" priority="266" stopIfTrue="1">
      <formula>AND($F85&gt;0,OR($F85&lt;=$E85,$F85&gt;1,ROUND(F85-E85,6)&lt;ROUND(Mindest,6)))</formula>
    </cfRule>
  </conditionalFormatting>
  <conditionalFormatting sqref="F96:F105">
    <cfRule type="expression" dxfId="6549" priority="258" stopIfTrue="1">
      <formula>$D96="X"</formula>
    </cfRule>
    <cfRule type="expression" dxfId="6548" priority="260" stopIfTrue="1">
      <formula>AND(NOT(ISBLANK(E96)),ISBLANK(F96))</formula>
    </cfRule>
    <cfRule type="expression" dxfId="6547" priority="261" stopIfTrue="1">
      <formula>AND($F96&gt;0,OR($F96&lt;=$E96,$F96&gt;1,ROUND(F96-E96,6)&lt;ROUND(Mindest,6)))</formula>
    </cfRule>
  </conditionalFormatting>
  <conditionalFormatting sqref="F107:F116">
    <cfRule type="expression" dxfId="6546" priority="253" stopIfTrue="1">
      <formula>$D107="X"</formula>
    </cfRule>
    <cfRule type="expression" dxfId="6545" priority="255" stopIfTrue="1">
      <formula>AND(NOT(ISBLANK(E107)),ISBLANK(F107))</formula>
    </cfRule>
    <cfRule type="expression" dxfId="6544" priority="256" stopIfTrue="1">
      <formula>AND($F107&gt;0,OR($F107&lt;=$E107,$F107&gt;1,ROUND(F107-E107,6)&lt;ROUND(Mindest,6)))</formula>
    </cfRule>
  </conditionalFormatting>
  <conditionalFormatting sqref="F118:F127">
    <cfRule type="expression" dxfId="6543" priority="248" stopIfTrue="1">
      <formula>$D118="X"</formula>
    </cfRule>
    <cfRule type="expression" dxfId="6542" priority="250" stopIfTrue="1">
      <formula>AND(NOT(ISBLANK(E118)),ISBLANK(F118))</formula>
    </cfRule>
    <cfRule type="expression" dxfId="6541" priority="251" stopIfTrue="1">
      <formula>AND($F118&gt;0,OR($F118&lt;=$E118,$F118&gt;1,ROUND(F118-E118,6)&lt;ROUND(Mindest,6)))</formula>
    </cfRule>
  </conditionalFormatting>
  <conditionalFormatting sqref="F129:F138">
    <cfRule type="expression" dxfId="6540" priority="243" stopIfTrue="1">
      <formula>$D129="X"</formula>
    </cfRule>
    <cfRule type="expression" dxfId="6539" priority="245" stopIfTrue="1">
      <formula>AND(NOT(ISBLANK(E129)),ISBLANK(F129))</formula>
    </cfRule>
    <cfRule type="expression" dxfId="6538" priority="246" stopIfTrue="1">
      <formula>AND($F129&gt;0,OR($F129&lt;=$E129,$F129&gt;1,ROUND(F129-E129,6)&lt;ROUND(Mindest,6)))</formula>
    </cfRule>
  </conditionalFormatting>
  <conditionalFormatting sqref="F140:F149">
    <cfRule type="expression" dxfId="6537" priority="238" stopIfTrue="1">
      <formula>$D140="X"</formula>
    </cfRule>
    <cfRule type="expression" dxfId="6536" priority="240" stopIfTrue="1">
      <formula>AND(NOT(ISBLANK(E140)),ISBLANK(F140))</formula>
    </cfRule>
    <cfRule type="expression" dxfId="6535" priority="241" stopIfTrue="1">
      <formula>AND($F140&gt;0,OR($F140&lt;=$E140,$F140&gt;1,ROUND(F140-E140,6)&lt;ROUND(Mindest,6)))</formula>
    </cfRule>
  </conditionalFormatting>
  <conditionalFormatting sqref="F151:F160">
    <cfRule type="expression" dxfId="6534" priority="233" stopIfTrue="1">
      <formula>$D151="X"</formula>
    </cfRule>
    <cfRule type="expression" dxfId="6533" priority="235" stopIfTrue="1">
      <formula>AND(NOT(ISBLANK(E151)),ISBLANK(F151))</formula>
    </cfRule>
    <cfRule type="expression" dxfId="6532" priority="236" stopIfTrue="1">
      <formula>AND($F151&gt;0,OR($F151&lt;=$E151,$F151&gt;1,ROUND(F151-E151,6)&lt;ROUND(Mindest,6)))</formula>
    </cfRule>
  </conditionalFormatting>
  <conditionalFormatting sqref="F162:F171">
    <cfRule type="expression" dxfId="6531" priority="228" stopIfTrue="1">
      <formula>$D162="X"</formula>
    </cfRule>
    <cfRule type="expression" dxfId="6530" priority="230" stopIfTrue="1">
      <formula>AND(NOT(ISBLANK(E162)),ISBLANK(F162))</formula>
    </cfRule>
    <cfRule type="expression" dxfId="6529" priority="231" stopIfTrue="1">
      <formula>AND($F162&gt;0,OR($F162&lt;=$E162,$F162&gt;1,ROUND(F162-E162,6)&lt;ROUND(Mindest,6)))</formula>
    </cfRule>
  </conditionalFormatting>
  <conditionalFormatting sqref="F173:F182">
    <cfRule type="expression" dxfId="6528" priority="223" stopIfTrue="1">
      <formula>$D173="X"</formula>
    </cfRule>
    <cfRule type="expression" dxfId="6527" priority="225" stopIfTrue="1">
      <formula>AND(NOT(ISBLANK(E173)),ISBLANK(F173))</formula>
    </cfRule>
    <cfRule type="expression" dxfId="6526" priority="226" stopIfTrue="1">
      <formula>AND($F173&gt;0,OR($F173&lt;=$E173,$F173&gt;1,ROUND(F173-E173,6)&lt;ROUND(Mindest,6)))</formula>
    </cfRule>
  </conditionalFormatting>
  <conditionalFormatting sqref="F184:F193">
    <cfRule type="expression" dxfId="6525" priority="218" stopIfTrue="1">
      <formula>$D184="X"</formula>
    </cfRule>
    <cfRule type="expression" dxfId="6524" priority="220" stopIfTrue="1">
      <formula>AND(NOT(ISBLANK(E184)),ISBLANK(F184))</formula>
    </cfRule>
    <cfRule type="expression" dxfId="6523" priority="221" stopIfTrue="1">
      <formula>AND($F184&gt;0,OR($F184&lt;=$E184,$F184&gt;1,ROUND(F184-E184,6)&lt;ROUND(Mindest,6)))</formula>
    </cfRule>
  </conditionalFormatting>
  <conditionalFormatting sqref="F195:F204">
    <cfRule type="expression" dxfId="6522" priority="213" stopIfTrue="1">
      <formula>$D195="X"</formula>
    </cfRule>
    <cfRule type="expression" dxfId="6521" priority="215" stopIfTrue="1">
      <formula>AND(NOT(ISBLANK(E195)),ISBLANK(F195))</formula>
    </cfRule>
    <cfRule type="expression" dxfId="6520" priority="216" stopIfTrue="1">
      <formula>AND($F195&gt;0,OR($F195&lt;=$E195,$F195&gt;1,ROUND(F195-E195,6)&lt;ROUND(Mindest,6)))</formula>
    </cfRule>
  </conditionalFormatting>
  <conditionalFormatting sqref="F206:F215">
    <cfRule type="expression" dxfId="6519" priority="208" stopIfTrue="1">
      <formula>$D206="X"</formula>
    </cfRule>
    <cfRule type="expression" dxfId="6518" priority="210" stopIfTrue="1">
      <formula>AND(NOT(ISBLANK(E206)),ISBLANK(F206))</formula>
    </cfRule>
    <cfRule type="expression" dxfId="6517" priority="211" stopIfTrue="1">
      <formula>AND($F206&gt;0,OR($F206&lt;=$E206,$F206&gt;1,ROUND(F206-E206,6)&lt;ROUND(Mindest,6)))</formula>
    </cfRule>
  </conditionalFormatting>
  <conditionalFormatting sqref="F217:F226">
    <cfRule type="expression" dxfId="6516" priority="203" stopIfTrue="1">
      <formula>$D217="X"</formula>
    </cfRule>
    <cfRule type="expression" dxfId="6515" priority="205" stopIfTrue="1">
      <formula>AND(NOT(ISBLANK(E217)),ISBLANK(F217))</formula>
    </cfRule>
    <cfRule type="expression" dxfId="6514" priority="206" stopIfTrue="1">
      <formula>AND($F217&gt;0,OR($F217&lt;=$E217,$F217&gt;1,ROUND(F217-E217,6)&lt;ROUND(Mindest,6)))</formula>
    </cfRule>
  </conditionalFormatting>
  <conditionalFormatting sqref="F228:F237">
    <cfRule type="expression" dxfId="6513" priority="198" stopIfTrue="1">
      <formula>$D228="X"</formula>
    </cfRule>
    <cfRule type="expression" dxfId="6512" priority="200" stopIfTrue="1">
      <formula>AND(NOT(ISBLANK(E228)),ISBLANK(F228))</formula>
    </cfRule>
    <cfRule type="expression" dxfId="6511" priority="201" stopIfTrue="1">
      <formula>AND($F228&gt;0,OR($F228&lt;=$E228,$F228&gt;1,ROUND(F228-E228,6)&lt;ROUND(Mindest,6)))</formula>
    </cfRule>
  </conditionalFormatting>
  <conditionalFormatting sqref="F239:F248">
    <cfRule type="expression" dxfId="6510" priority="193" stopIfTrue="1">
      <formula>$D239="X"</formula>
    </cfRule>
    <cfRule type="expression" dxfId="6509" priority="195" stopIfTrue="1">
      <formula>AND(NOT(ISBLANK(E239)),ISBLANK(F239))</formula>
    </cfRule>
    <cfRule type="expression" dxfId="6508" priority="196" stopIfTrue="1">
      <formula>AND($F239&gt;0,OR($F239&lt;=$E239,$F239&gt;1,ROUND(F239-E239,6)&lt;ROUND(Mindest,6)))</formula>
    </cfRule>
  </conditionalFormatting>
  <conditionalFormatting sqref="F250:F259">
    <cfRule type="expression" dxfId="6507" priority="188" stopIfTrue="1">
      <formula>$D250="X"</formula>
    </cfRule>
    <cfRule type="expression" dxfId="6506" priority="190" stopIfTrue="1">
      <formula>AND(NOT(ISBLANK(E250)),ISBLANK(F250))</formula>
    </cfRule>
    <cfRule type="expression" dxfId="6505" priority="191" stopIfTrue="1">
      <formula>AND($F250&gt;0,OR($F250&lt;=$E250,$F250&gt;1,ROUND(F250-E250,6)&lt;ROUND(Mindest,6)))</formula>
    </cfRule>
  </conditionalFormatting>
  <conditionalFormatting sqref="F261:F270">
    <cfRule type="expression" dxfId="6504" priority="183" stopIfTrue="1">
      <formula>$D261="X"</formula>
    </cfRule>
    <cfRule type="expression" dxfId="6503" priority="185" stopIfTrue="1">
      <formula>AND(NOT(ISBLANK(E261)),ISBLANK(F261))</formula>
    </cfRule>
    <cfRule type="expression" dxfId="6502" priority="186" stopIfTrue="1">
      <formula>AND($F261&gt;0,OR($F261&lt;=$E261,$F261&gt;1,ROUND(F261-E261,6)&lt;ROUND(Mindest,6)))</formula>
    </cfRule>
  </conditionalFormatting>
  <conditionalFormatting sqref="F272:F281">
    <cfRule type="expression" dxfId="6501" priority="178" stopIfTrue="1">
      <formula>$D272="X"</formula>
    </cfRule>
    <cfRule type="expression" dxfId="6500" priority="180" stopIfTrue="1">
      <formula>AND(NOT(ISBLANK(E272)),ISBLANK(F272))</formula>
    </cfRule>
    <cfRule type="expression" dxfId="6499" priority="181" stopIfTrue="1">
      <formula>AND($F272&gt;0,OR($F272&lt;=$E272,$F272&gt;1,ROUND(F272-E272,6)&lt;ROUND(Mindest,6)))</formula>
    </cfRule>
  </conditionalFormatting>
  <conditionalFormatting sqref="F283:F292">
    <cfRule type="expression" dxfId="6498" priority="173" stopIfTrue="1">
      <formula>$D283="X"</formula>
    </cfRule>
    <cfRule type="expression" dxfId="6497" priority="175" stopIfTrue="1">
      <formula>AND(NOT(ISBLANK(E283)),ISBLANK(F283))</formula>
    </cfRule>
    <cfRule type="expression" dxfId="6496" priority="176" stopIfTrue="1">
      <formula>AND($F283&gt;0,OR($F283&lt;=$E283,$F283&gt;1,ROUND(F283-E283,6)&lt;ROUND(Mindest,6)))</formula>
    </cfRule>
  </conditionalFormatting>
  <conditionalFormatting sqref="F294:F303">
    <cfRule type="expression" dxfId="6495" priority="168" stopIfTrue="1">
      <formula>$D294="X"</formula>
    </cfRule>
    <cfRule type="expression" dxfId="6494" priority="170" stopIfTrue="1">
      <formula>AND(NOT(ISBLANK(E294)),ISBLANK(F294))</formula>
    </cfRule>
    <cfRule type="expression" dxfId="6493" priority="171" stopIfTrue="1">
      <formula>AND($F294&gt;0,OR($F294&lt;=$E294,$F294&gt;1,ROUND(F294-E294,6)&lt;ROUND(Mindest,6)))</formula>
    </cfRule>
  </conditionalFormatting>
  <conditionalFormatting sqref="F305:F314">
    <cfRule type="expression" dxfId="6492" priority="163" stopIfTrue="1">
      <formula>$D305="X"</formula>
    </cfRule>
    <cfRule type="expression" dxfId="6491" priority="165" stopIfTrue="1">
      <formula>AND(NOT(ISBLANK(E305)),ISBLANK(F305))</formula>
    </cfRule>
    <cfRule type="expression" dxfId="6490" priority="166" stopIfTrue="1">
      <formula>AND($F305&gt;0,OR($F305&lt;=$E305,$F305&gt;1,ROUND(F305-E305,6)&lt;ROUND(Mindest,6)))</formula>
    </cfRule>
  </conditionalFormatting>
  <conditionalFormatting sqref="F316:F325">
    <cfRule type="expression" dxfId="6489" priority="158" stopIfTrue="1">
      <formula>$D316="X"</formula>
    </cfRule>
    <cfRule type="expression" dxfId="6488" priority="160" stopIfTrue="1">
      <formula>AND(NOT(ISBLANK(E316)),ISBLANK(F316))</formula>
    </cfRule>
    <cfRule type="expression" dxfId="6487" priority="161" stopIfTrue="1">
      <formula>AND($F316&gt;0,OR($F316&lt;=$E316,$F316&gt;1,ROUND(F316-E316,6)&lt;ROUND(Mindest,6)))</formula>
    </cfRule>
  </conditionalFormatting>
  <conditionalFormatting sqref="F327:F336">
    <cfRule type="expression" dxfId="6486" priority="153" stopIfTrue="1">
      <formula>$D327="X"</formula>
    </cfRule>
    <cfRule type="expression" dxfId="6485" priority="155" stopIfTrue="1">
      <formula>AND(NOT(ISBLANK(E327)),ISBLANK(F327))</formula>
    </cfRule>
    <cfRule type="expression" dxfId="6484" priority="156" stopIfTrue="1">
      <formula>AND($F327&gt;0,OR($F327&lt;=$E327,$F327&gt;1,ROUND(F327-E327,6)&lt;ROUND(Mindest,6)))</formula>
    </cfRule>
  </conditionalFormatting>
  <conditionalFormatting sqref="F338:F347">
    <cfRule type="expression" dxfId="6483" priority="148" stopIfTrue="1">
      <formula>$D338="X"</formula>
    </cfRule>
    <cfRule type="expression" dxfId="6482" priority="150" stopIfTrue="1">
      <formula>AND(NOT(ISBLANK(E338)),ISBLANK(F338))</formula>
    </cfRule>
    <cfRule type="expression" dxfId="6481" priority="151" stopIfTrue="1">
      <formula>AND($F338&gt;0,OR($F338&lt;=$E338,$F338&gt;1,ROUND(F338-E338,6)&lt;ROUND(Mindest,6)))</formula>
    </cfRule>
  </conditionalFormatting>
  <conditionalFormatting sqref="E12:E17">
    <cfRule type="expression" dxfId="6480" priority="146" stopIfTrue="1">
      <formula>$D12="X"</formula>
    </cfRule>
  </conditionalFormatting>
  <conditionalFormatting sqref="E12:E17">
    <cfRule type="expression" dxfId="6479" priority="147" stopIfTrue="1">
      <formula>AND($E12&gt;0,OR($E12&lt;$F11,ISBLANK(F11)))</formula>
    </cfRule>
  </conditionalFormatting>
  <conditionalFormatting sqref="E20:E28">
    <cfRule type="expression" dxfId="6478" priority="144" stopIfTrue="1">
      <formula>$D20="X"</formula>
    </cfRule>
  </conditionalFormatting>
  <conditionalFormatting sqref="E20:E28">
    <cfRule type="expression" dxfId="6477" priority="145" stopIfTrue="1">
      <formula>AND($E20&gt;0,OR($E20&lt;$F19,ISBLANK(F19)))</formula>
    </cfRule>
  </conditionalFormatting>
  <conditionalFormatting sqref="E31:E39">
    <cfRule type="expression" dxfId="6476" priority="142" stopIfTrue="1">
      <formula>$D31="X"</formula>
    </cfRule>
  </conditionalFormatting>
  <conditionalFormatting sqref="E31:E39">
    <cfRule type="expression" dxfId="6475" priority="143" stopIfTrue="1">
      <formula>AND($E31&gt;0,OR($E31&lt;$F30,ISBLANK(F30)))</formula>
    </cfRule>
  </conditionalFormatting>
  <conditionalFormatting sqref="E42:E50">
    <cfRule type="expression" dxfId="6474" priority="140" stopIfTrue="1">
      <formula>$D42="X"</formula>
    </cfRule>
  </conditionalFormatting>
  <conditionalFormatting sqref="E42:E50">
    <cfRule type="expression" dxfId="6473" priority="141" stopIfTrue="1">
      <formula>AND($E42&gt;0,OR($E42&lt;$F41,ISBLANK(F41)))</formula>
    </cfRule>
  </conditionalFormatting>
  <conditionalFormatting sqref="E53:E61">
    <cfRule type="expression" dxfId="6472" priority="138" stopIfTrue="1">
      <formula>$D53="X"</formula>
    </cfRule>
  </conditionalFormatting>
  <conditionalFormatting sqref="E53:E61">
    <cfRule type="expression" dxfId="6471" priority="139" stopIfTrue="1">
      <formula>AND($E53&gt;0,OR($E53&lt;$F52,ISBLANK(F52)))</formula>
    </cfRule>
  </conditionalFormatting>
  <conditionalFormatting sqref="E64:E72">
    <cfRule type="expression" dxfId="6470" priority="136" stopIfTrue="1">
      <formula>$D64="X"</formula>
    </cfRule>
  </conditionalFormatting>
  <conditionalFormatting sqref="E64:E72">
    <cfRule type="expression" dxfId="6469" priority="137" stopIfTrue="1">
      <formula>AND($E64&gt;0,OR($E64&lt;$F63,ISBLANK(F63)))</formula>
    </cfRule>
  </conditionalFormatting>
  <conditionalFormatting sqref="E75:E83">
    <cfRule type="expression" dxfId="6468" priority="134" stopIfTrue="1">
      <formula>$D75="X"</formula>
    </cfRule>
  </conditionalFormatting>
  <conditionalFormatting sqref="E75:E83">
    <cfRule type="expression" dxfId="6467" priority="135" stopIfTrue="1">
      <formula>AND($E75&gt;0,OR($E75&lt;$F74,ISBLANK(F74)))</formula>
    </cfRule>
  </conditionalFormatting>
  <conditionalFormatting sqref="E86:E94">
    <cfRule type="expression" dxfId="6466" priority="132" stopIfTrue="1">
      <formula>$D86="X"</formula>
    </cfRule>
  </conditionalFormatting>
  <conditionalFormatting sqref="E86:E94">
    <cfRule type="expression" dxfId="6465" priority="133" stopIfTrue="1">
      <formula>AND($E86&gt;0,OR($E86&lt;$F85,ISBLANK(F85)))</formula>
    </cfRule>
  </conditionalFormatting>
  <conditionalFormatting sqref="E97:E105">
    <cfRule type="expression" dxfId="6464" priority="130" stopIfTrue="1">
      <formula>$D97="X"</formula>
    </cfRule>
  </conditionalFormatting>
  <conditionalFormatting sqref="E97:E105">
    <cfRule type="expression" dxfId="6463" priority="131" stopIfTrue="1">
      <formula>AND($E97&gt;0,OR($E97&lt;$F96,ISBLANK(F96)))</formula>
    </cfRule>
  </conditionalFormatting>
  <conditionalFormatting sqref="E108:E116">
    <cfRule type="expression" dxfId="6462" priority="128" stopIfTrue="1">
      <formula>$D108="X"</formula>
    </cfRule>
  </conditionalFormatting>
  <conditionalFormatting sqref="E108:E116">
    <cfRule type="expression" dxfId="6461" priority="129" stopIfTrue="1">
      <formula>AND($E108&gt;0,OR($E108&lt;$F107,ISBLANK(F107)))</formula>
    </cfRule>
  </conditionalFormatting>
  <conditionalFormatting sqref="E119:E127">
    <cfRule type="expression" dxfId="6460" priority="126" stopIfTrue="1">
      <formula>$D119="X"</formula>
    </cfRule>
  </conditionalFormatting>
  <conditionalFormatting sqref="E119:E127">
    <cfRule type="expression" dxfId="6459" priority="127" stopIfTrue="1">
      <formula>AND($E119&gt;0,OR($E119&lt;$F118,ISBLANK(F118)))</formula>
    </cfRule>
  </conditionalFormatting>
  <conditionalFormatting sqref="E130:E138">
    <cfRule type="expression" dxfId="6458" priority="124" stopIfTrue="1">
      <formula>$D130="X"</formula>
    </cfRule>
  </conditionalFormatting>
  <conditionalFormatting sqref="E130:E138">
    <cfRule type="expression" dxfId="6457" priority="125" stopIfTrue="1">
      <formula>AND($E130&gt;0,OR($E130&lt;$F129,ISBLANK(F129)))</formula>
    </cfRule>
  </conditionalFormatting>
  <conditionalFormatting sqref="E141:E149">
    <cfRule type="expression" dxfId="6456" priority="122" stopIfTrue="1">
      <formula>$D141="X"</formula>
    </cfRule>
  </conditionalFormatting>
  <conditionalFormatting sqref="E141:E149">
    <cfRule type="expression" dxfId="6455" priority="123" stopIfTrue="1">
      <formula>AND($E141&gt;0,OR($E141&lt;$F140,ISBLANK(F140)))</formula>
    </cfRule>
  </conditionalFormatting>
  <conditionalFormatting sqref="E152:E160">
    <cfRule type="expression" dxfId="6454" priority="120" stopIfTrue="1">
      <formula>$D152="X"</formula>
    </cfRule>
  </conditionalFormatting>
  <conditionalFormatting sqref="E152:E160">
    <cfRule type="expression" dxfId="6453" priority="121" stopIfTrue="1">
      <formula>AND($E152&gt;0,OR($E152&lt;$F151,ISBLANK(F151)))</formula>
    </cfRule>
  </conditionalFormatting>
  <conditionalFormatting sqref="E163:E171">
    <cfRule type="expression" dxfId="6452" priority="118" stopIfTrue="1">
      <formula>$D163="X"</formula>
    </cfRule>
  </conditionalFormatting>
  <conditionalFormatting sqref="E163:E171">
    <cfRule type="expression" dxfId="6451" priority="119" stopIfTrue="1">
      <formula>AND($E163&gt;0,OR($E163&lt;$F162,ISBLANK(F162)))</formula>
    </cfRule>
  </conditionalFormatting>
  <conditionalFormatting sqref="E174:E182">
    <cfRule type="expression" dxfId="6450" priority="116" stopIfTrue="1">
      <formula>$D174="X"</formula>
    </cfRule>
  </conditionalFormatting>
  <conditionalFormatting sqref="E174:E182">
    <cfRule type="expression" dxfId="6449" priority="117" stopIfTrue="1">
      <formula>AND($E174&gt;0,OR($E174&lt;$F173,ISBLANK(F173)))</formula>
    </cfRule>
  </conditionalFormatting>
  <conditionalFormatting sqref="E185:E193">
    <cfRule type="expression" dxfId="6448" priority="114" stopIfTrue="1">
      <formula>$D185="X"</formula>
    </cfRule>
  </conditionalFormatting>
  <conditionalFormatting sqref="E185:E193">
    <cfRule type="expression" dxfId="6447" priority="115" stopIfTrue="1">
      <formula>AND($E185&gt;0,OR($E185&lt;$F184,ISBLANK(F184)))</formula>
    </cfRule>
  </conditionalFormatting>
  <conditionalFormatting sqref="E196:E204">
    <cfRule type="expression" dxfId="6446" priority="112" stopIfTrue="1">
      <formula>$D196="X"</formula>
    </cfRule>
  </conditionalFormatting>
  <conditionalFormatting sqref="E196:E204">
    <cfRule type="expression" dxfId="6445" priority="113" stopIfTrue="1">
      <formula>AND($E196&gt;0,OR($E196&lt;$F195,ISBLANK(F195)))</formula>
    </cfRule>
  </conditionalFormatting>
  <conditionalFormatting sqref="E207:E215">
    <cfRule type="expression" dxfId="6444" priority="110" stopIfTrue="1">
      <formula>$D207="X"</formula>
    </cfRule>
  </conditionalFormatting>
  <conditionalFormatting sqref="E207:E215">
    <cfRule type="expression" dxfId="6443" priority="111" stopIfTrue="1">
      <formula>AND($E207&gt;0,OR($E207&lt;$F206,ISBLANK(F206)))</formula>
    </cfRule>
  </conditionalFormatting>
  <conditionalFormatting sqref="E218:E226">
    <cfRule type="expression" dxfId="6442" priority="108" stopIfTrue="1">
      <formula>$D218="X"</formula>
    </cfRule>
  </conditionalFormatting>
  <conditionalFormatting sqref="E218:E226">
    <cfRule type="expression" dxfId="6441" priority="109" stopIfTrue="1">
      <formula>AND($E218&gt;0,OR($E218&lt;$F217,ISBLANK(F217)))</formula>
    </cfRule>
  </conditionalFormatting>
  <conditionalFormatting sqref="E229:E237">
    <cfRule type="expression" dxfId="6440" priority="106" stopIfTrue="1">
      <formula>$D229="X"</formula>
    </cfRule>
  </conditionalFormatting>
  <conditionalFormatting sqref="E229:E237">
    <cfRule type="expression" dxfId="6439" priority="107" stopIfTrue="1">
      <formula>AND($E229&gt;0,OR($E229&lt;$F228,ISBLANK(F228)))</formula>
    </cfRule>
  </conditionalFormatting>
  <conditionalFormatting sqref="E240:E248">
    <cfRule type="expression" dxfId="6438" priority="104" stopIfTrue="1">
      <formula>$D240="X"</formula>
    </cfRule>
  </conditionalFormatting>
  <conditionalFormatting sqref="E240:E248">
    <cfRule type="expression" dxfId="6437" priority="105" stopIfTrue="1">
      <formula>AND($E240&gt;0,OR($E240&lt;$F239,ISBLANK(F239)))</formula>
    </cfRule>
  </conditionalFormatting>
  <conditionalFormatting sqref="E251:E259">
    <cfRule type="expression" dxfId="6436" priority="102" stopIfTrue="1">
      <formula>$D251="X"</formula>
    </cfRule>
  </conditionalFormatting>
  <conditionalFormatting sqref="E251:E259">
    <cfRule type="expression" dxfId="6435" priority="103" stopIfTrue="1">
      <formula>AND($E251&gt;0,OR($E251&lt;$F250,ISBLANK(F250)))</formula>
    </cfRule>
  </conditionalFormatting>
  <conditionalFormatting sqref="E262:E270">
    <cfRule type="expression" dxfId="6434" priority="100" stopIfTrue="1">
      <formula>$D262="X"</formula>
    </cfRule>
  </conditionalFormatting>
  <conditionalFormatting sqref="E262:E270">
    <cfRule type="expression" dxfId="6433" priority="101" stopIfTrue="1">
      <formula>AND($E262&gt;0,OR($E262&lt;$F261,ISBLANK(F261)))</formula>
    </cfRule>
  </conditionalFormatting>
  <conditionalFormatting sqref="E273:E281">
    <cfRule type="expression" dxfId="6432" priority="98" stopIfTrue="1">
      <formula>$D273="X"</formula>
    </cfRule>
  </conditionalFormatting>
  <conditionalFormatting sqref="E273:E281">
    <cfRule type="expression" dxfId="6431" priority="99" stopIfTrue="1">
      <formula>AND($E273&gt;0,OR($E273&lt;$F272,ISBLANK(F272)))</formula>
    </cfRule>
  </conditionalFormatting>
  <conditionalFormatting sqref="E284:E292">
    <cfRule type="expression" dxfId="6430" priority="96" stopIfTrue="1">
      <formula>$D284="X"</formula>
    </cfRule>
  </conditionalFormatting>
  <conditionalFormatting sqref="E284:E292">
    <cfRule type="expression" dxfId="6429" priority="97" stopIfTrue="1">
      <formula>AND($E284&gt;0,OR($E284&lt;$F283,ISBLANK(F283)))</formula>
    </cfRule>
  </conditionalFormatting>
  <conditionalFormatting sqref="E295:E303">
    <cfRule type="expression" dxfId="6428" priority="94" stopIfTrue="1">
      <formula>$D295="X"</formula>
    </cfRule>
  </conditionalFormatting>
  <conditionalFormatting sqref="E295:E303">
    <cfRule type="expression" dxfId="6427" priority="95" stopIfTrue="1">
      <formula>AND($E295&gt;0,OR($E295&lt;$F294,ISBLANK(F294)))</formula>
    </cfRule>
  </conditionalFormatting>
  <conditionalFormatting sqref="E306:E314">
    <cfRule type="expression" dxfId="6426" priority="92" stopIfTrue="1">
      <formula>$D306="X"</formula>
    </cfRule>
  </conditionalFormatting>
  <conditionalFormatting sqref="E306:E314">
    <cfRule type="expression" dxfId="6425" priority="93" stopIfTrue="1">
      <formula>AND($E306&gt;0,OR($E306&lt;$F305,ISBLANK(F305)))</formula>
    </cfRule>
  </conditionalFormatting>
  <conditionalFormatting sqref="E317:E325">
    <cfRule type="expression" dxfId="6424" priority="90" stopIfTrue="1">
      <formula>$D317="X"</formula>
    </cfRule>
  </conditionalFormatting>
  <conditionalFormatting sqref="E317:E325">
    <cfRule type="expression" dxfId="6423" priority="91" stopIfTrue="1">
      <formula>AND($E317&gt;0,OR($E317&lt;$F316,ISBLANK(F316)))</formula>
    </cfRule>
  </conditionalFormatting>
  <conditionalFormatting sqref="E328:E336">
    <cfRule type="expression" dxfId="6422" priority="88" stopIfTrue="1">
      <formula>$D328="X"</formula>
    </cfRule>
  </conditionalFormatting>
  <conditionalFormatting sqref="E328:E336">
    <cfRule type="expression" dxfId="6421" priority="89" stopIfTrue="1">
      <formula>AND($E328&gt;0,OR($E328&lt;$F327,ISBLANK(F327)))</formula>
    </cfRule>
  </conditionalFormatting>
  <conditionalFormatting sqref="E339:E347">
    <cfRule type="expression" dxfId="6420" priority="86" stopIfTrue="1">
      <formula>$D339="X"</formula>
    </cfRule>
  </conditionalFormatting>
  <conditionalFormatting sqref="E339:E347">
    <cfRule type="expression" dxfId="6419" priority="87" stopIfTrue="1">
      <formula>AND($E339&gt;0,OR($E339&lt;$F338,ISBLANK(F338)))</formula>
    </cfRule>
  </conditionalFormatting>
  <conditionalFormatting sqref="G8:G11">
    <cfRule type="expression" dxfId="6418" priority="69" stopIfTrue="1">
      <formula>$D8="X"</formula>
    </cfRule>
  </conditionalFormatting>
  <conditionalFormatting sqref="E10:E11">
    <cfRule type="expression" dxfId="6417" priority="68" stopIfTrue="1">
      <formula>$D10="X"</formula>
    </cfRule>
  </conditionalFormatting>
  <conditionalFormatting sqref="F8:F11">
    <cfRule type="expression" dxfId="6416" priority="67" stopIfTrue="1">
      <formula>$D8="X"</formula>
    </cfRule>
    <cfRule type="expression" dxfId="6415" priority="70" stopIfTrue="1">
      <formula>AND(NOT(ISBLANK(E8)),ISBLANK(F8))</formula>
    </cfRule>
    <cfRule type="expression" dxfId="6414" priority="71" stopIfTrue="1">
      <formula>AND($F8&gt;0,OR($F8&lt;=$E8,$F8&gt;1,ROUND(F8-E8,6)&lt;ROUND(Mindest,6)))</formula>
    </cfRule>
  </conditionalFormatting>
  <conditionalFormatting sqref="E9:E11">
    <cfRule type="expression" dxfId="6413" priority="65" stopIfTrue="1">
      <formula>$D9="X"</formula>
    </cfRule>
  </conditionalFormatting>
  <conditionalFormatting sqref="E9:E11">
    <cfRule type="expression" dxfId="6412" priority="66" stopIfTrue="1">
      <formula>AND($E9&gt;0,OR($E9&lt;$F8,ISBLANK(F8)))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6411" priority="63">
      <formula>OR($N$5="x",$N$5="X")</formula>
    </cfRule>
  </conditionalFormatting>
  <conditionalFormatting sqref="O348">
    <cfRule type="expression" dxfId="6410" priority="1" stopIfTrue="1">
      <formula>$D348="X"</formula>
    </cfRule>
  </conditionalFormatting>
  <conditionalFormatting sqref="P29">
    <cfRule type="expression" dxfId="6409" priority="61" stopIfTrue="1">
      <formula>$D29="X"</formula>
    </cfRule>
  </conditionalFormatting>
  <conditionalFormatting sqref="P40">
    <cfRule type="expression" dxfId="6408" priority="60" stopIfTrue="1">
      <formula>$D40="X"</formula>
    </cfRule>
  </conditionalFormatting>
  <conditionalFormatting sqref="P51">
    <cfRule type="expression" dxfId="6407" priority="59" stopIfTrue="1">
      <formula>$D51="X"</formula>
    </cfRule>
  </conditionalFormatting>
  <conditionalFormatting sqref="P62">
    <cfRule type="expression" dxfId="6406" priority="58" stopIfTrue="1">
      <formula>$D62="X"</formula>
    </cfRule>
  </conditionalFormatting>
  <conditionalFormatting sqref="P73">
    <cfRule type="expression" dxfId="6405" priority="57" stopIfTrue="1">
      <formula>$D73="X"</formula>
    </cfRule>
  </conditionalFormatting>
  <conditionalFormatting sqref="P84">
    <cfRule type="expression" dxfId="6404" priority="56" stopIfTrue="1">
      <formula>$D84="X"</formula>
    </cfRule>
  </conditionalFormatting>
  <conditionalFormatting sqref="P95">
    <cfRule type="expression" dxfId="6403" priority="55" stopIfTrue="1">
      <formula>$D95="X"</formula>
    </cfRule>
  </conditionalFormatting>
  <conditionalFormatting sqref="P106">
    <cfRule type="expression" dxfId="6402" priority="54" stopIfTrue="1">
      <formula>$D106="X"</formula>
    </cfRule>
  </conditionalFormatting>
  <conditionalFormatting sqref="P117">
    <cfRule type="expression" dxfId="6401" priority="53" stopIfTrue="1">
      <formula>$D117="X"</formula>
    </cfRule>
  </conditionalFormatting>
  <conditionalFormatting sqref="P128">
    <cfRule type="expression" dxfId="6400" priority="52" stopIfTrue="1">
      <formula>$D128="X"</formula>
    </cfRule>
  </conditionalFormatting>
  <conditionalFormatting sqref="P139">
    <cfRule type="expression" dxfId="6399" priority="51" stopIfTrue="1">
      <formula>$D139="X"</formula>
    </cfRule>
  </conditionalFormatting>
  <conditionalFormatting sqref="P150">
    <cfRule type="expression" dxfId="6398" priority="50" stopIfTrue="1">
      <formula>$D150="X"</formula>
    </cfRule>
  </conditionalFormatting>
  <conditionalFormatting sqref="P161">
    <cfRule type="expression" dxfId="6397" priority="49" stopIfTrue="1">
      <formula>$D161="X"</formula>
    </cfRule>
  </conditionalFormatting>
  <conditionalFormatting sqref="P172">
    <cfRule type="expression" dxfId="6396" priority="48" stopIfTrue="1">
      <formula>$D172="X"</formula>
    </cfRule>
  </conditionalFormatting>
  <conditionalFormatting sqref="P183">
    <cfRule type="expression" dxfId="6395" priority="47" stopIfTrue="1">
      <formula>$D183="X"</formula>
    </cfRule>
  </conditionalFormatting>
  <conditionalFormatting sqref="P194">
    <cfRule type="expression" dxfId="6394" priority="46" stopIfTrue="1">
      <formula>$D194="X"</formula>
    </cfRule>
  </conditionalFormatting>
  <conditionalFormatting sqref="P205">
    <cfRule type="expression" dxfId="6393" priority="45" stopIfTrue="1">
      <formula>$D205="X"</formula>
    </cfRule>
  </conditionalFormatting>
  <conditionalFormatting sqref="P216">
    <cfRule type="expression" dxfId="6392" priority="44" stopIfTrue="1">
      <formula>$D216="X"</formula>
    </cfRule>
  </conditionalFormatting>
  <conditionalFormatting sqref="P227">
    <cfRule type="expression" dxfId="6391" priority="43" stopIfTrue="1">
      <formula>$D227="X"</formula>
    </cfRule>
  </conditionalFormatting>
  <conditionalFormatting sqref="P238">
    <cfRule type="expression" dxfId="6390" priority="42" stopIfTrue="1">
      <formula>$D238="X"</formula>
    </cfRule>
  </conditionalFormatting>
  <conditionalFormatting sqref="P249">
    <cfRule type="expression" dxfId="6389" priority="41" stopIfTrue="1">
      <formula>$D249="X"</formula>
    </cfRule>
  </conditionalFormatting>
  <conditionalFormatting sqref="P260">
    <cfRule type="expression" dxfId="6388" priority="40" stopIfTrue="1">
      <formula>$D260="X"</formula>
    </cfRule>
  </conditionalFormatting>
  <conditionalFormatting sqref="P271">
    <cfRule type="expression" dxfId="6387" priority="39" stopIfTrue="1">
      <formula>$D271="X"</formula>
    </cfRule>
  </conditionalFormatting>
  <conditionalFormatting sqref="P282">
    <cfRule type="expression" dxfId="6386" priority="38" stopIfTrue="1">
      <formula>$D282="X"</formula>
    </cfRule>
  </conditionalFormatting>
  <conditionalFormatting sqref="P293">
    <cfRule type="expression" dxfId="6385" priority="37" stopIfTrue="1">
      <formula>$D293="X"</formula>
    </cfRule>
  </conditionalFormatting>
  <conditionalFormatting sqref="P304">
    <cfRule type="expression" dxfId="6384" priority="36" stopIfTrue="1">
      <formula>$D304="X"</formula>
    </cfRule>
  </conditionalFormatting>
  <conditionalFormatting sqref="P315">
    <cfRule type="expression" dxfId="6383" priority="35" stopIfTrue="1">
      <formula>$D315="X"</formula>
    </cfRule>
  </conditionalFormatting>
  <conditionalFormatting sqref="P326">
    <cfRule type="expression" dxfId="6382" priority="34" stopIfTrue="1">
      <formula>$D326="X"</formula>
    </cfRule>
  </conditionalFormatting>
  <conditionalFormatting sqref="P337">
    <cfRule type="expression" dxfId="6381" priority="33" stopIfTrue="1">
      <formula>$D337="X"</formula>
    </cfRule>
  </conditionalFormatting>
  <conditionalFormatting sqref="P348">
    <cfRule type="expression" dxfId="6380" priority="32" stopIfTrue="1">
      <formula>$D348="X"</formula>
    </cfRule>
  </conditionalFormatting>
  <conditionalFormatting sqref="O18">
    <cfRule type="expression" dxfId="6379" priority="31" stopIfTrue="1">
      <formula>$D18="X"</formula>
    </cfRule>
  </conditionalFormatting>
  <conditionalFormatting sqref="O29">
    <cfRule type="expression" dxfId="6378" priority="30" stopIfTrue="1">
      <formula>$D29="X"</formula>
    </cfRule>
  </conditionalFormatting>
  <conditionalFormatting sqref="O40">
    <cfRule type="expression" dxfId="6377" priority="29" stopIfTrue="1">
      <formula>$D40="X"</formula>
    </cfRule>
  </conditionalFormatting>
  <conditionalFormatting sqref="O51">
    <cfRule type="expression" dxfId="6376" priority="28" stopIfTrue="1">
      <formula>$D51="X"</formula>
    </cfRule>
  </conditionalFormatting>
  <conditionalFormatting sqref="O62">
    <cfRule type="expression" dxfId="6375" priority="27" stopIfTrue="1">
      <formula>$D62="X"</formula>
    </cfRule>
  </conditionalFormatting>
  <conditionalFormatting sqref="O73">
    <cfRule type="expression" dxfId="6374" priority="26" stopIfTrue="1">
      <formula>$D73="X"</formula>
    </cfRule>
  </conditionalFormatting>
  <conditionalFormatting sqref="O84">
    <cfRule type="expression" dxfId="6373" priority="25" stopIfTrue="1">
      <formula>$D84="X"</formula>
    </cfRule>
  </conditionalFormatting>
  <conditionalFormatting sqref="O95">
    <cfRule type="expression" dxfId="6372" priority="24" stopIfTrue="1">
      <formula>$D95="X"</formula>
    </cfRule>
  </conditionalFormatting>
  <conditionalFormatting sqref="O106">
    <cfRule type="expression" dxfId="6371" priority="23" stopIfTrue="1">
      <formula>$D106="X"</formula>
    </cfRule>
  </conditionalFormatting>
  <conditionalFormatting sqref="O117">
    <cfRule type="expression" dxfId="6370" priority="22" stopIfTrue="1">
      <formula>$D117="X"</formula>
    </cfRule>
  </conditionalFormatting>
  <conditionalFormatting sqref="O128">
    <cfRule type="expression" dxfId="6369" priority="21" stopIfTrue="1">
      <formula>$D128="X"</formula>
    </cfRule>
  </conditionalFormatting>
  <conditionalFormatting sqref="O139">
    <cfRule type="expression" dxfId="6368" priority="20" stopIfTrue="1">
      <formula>$D139="X"</formula>
    </cfRule>
  </conditionalFormatting>
  <conditionalFormatting sqref="O150">
    <cfRule type="expression" dxfId="6367" priority="19" stopIfTrue="1">
      <formula>$D150="X"</formula>
    </cfRule>
  </conditionalFormatting>
  <conditionalFormatting sqref="O161">
    <cfRule type="expression" dxfId="6366" priority="18" stopIfTrue="1">
      <formula>$D161="X"</formula>
    </cfRule>
  </conditionalFormatting>
  <conditionalFormatting sqref="O172">
    <cfRule type="expression" dxfId="6365" priority="17" stopIfTrue="1">
      <formula>$D172="X"</formula>
    </cfRule>
  </conditionalFormatting>
  <conditionalFormatting sqref="O183">
    <cfRule type="expression" dxfId="6364" priority="16" stopIfTrue="1">
      <formula>$D183="X"</formula>
    </cfRule>
  </conditionalFormatting>
  <conditionalFormatting sqref="O194">
    <cfRule type="expression" dxfId="6363" priority="15" stopIfTrue="1">
      <formula>$D194="X"</formula>
    </cfRule>
  </conditionalFormatting>
  <conditionalFormatting sqref="O205">
    <cfRule type="expression" dxfId="6362" priority="14" stopIfTrue="1">
      <formula>$D205="X"</formula>
    </cfRule>
  </conditionalFormatting>
  <conditionalFormatting sqref="O216">
    <cfRule type="expression" dxfId="6361" priority="13" stopIfTrue="1">
      <formula>$D216="X"</formula>
    </cfRule>
  </conditionalFormatting>
  <conditionalFormatting sqref="O227">
    <cfRule type="expression" dxfId="6360" priority="12" stopIfTrue="1">
      <formula>$D227="X"</formula>
    </cfRule>
  </conditionalFormatting>
  <conditionalFormatting sqref="O238">
    <cfRule type="expression" dxfId="6359" priority="11" stopIfTrue="1">
      <formula>$D238="X"</formula>
    </cfRule>
  </conditionalFormatting>
  <conditionalFormatting sqref="O249">
    <cfRule type="expression" dxfId="6358" priority="10" stopIfTrue="1">
      <formula>$D249="X"</formula>
    </cfRule>
  </conditionalFormatting>
  <conditionalFormatting sqref="O260">
    <cfRule type="expression" dxfId="6357" priority="9" stopIfTrue="1">
      <formula>$D260="X"</formula>
    </cfRule>
  </conditionalFormatting>
  <conditionalFormatting sqref="O271">
    <cfRule type="expression" dxfId="6356" priority="8" stopIfTrue="1">
      <formula>$D271="X"</formula>
    </cfRule>
  </conditionalFormatting>
  <conditionalFormatting sqref="O282">
    <cfRule type="expression" dxfId="6355" priority="7" stopIfTrue="1">
      <formula>$D282="X"</formula>
    </cfRule>
  </conditionalFormatting>
  <conditionalFormatting sqref="O293">
    <cfRule type="expression" dxfId="6354" priority="6" stopIfTrue="1">
      <formula>$D293="X"</formula>
    </cfRule>
  </conditionalFormatting>
  <conditionalFormatting sqref="O304">
    <cfRule type="expression" dxfId="6353" priority="5" stopIfTrue="1">
      <formula>$D304="X"</formula>
    </cfRule>
  </conditionalFormatting>
  <conditionalFormatting sqref="O315">
    <cfRule type="expression" dxfId="6352" priority="4" stopIfTrue="1">
      <formula>$D315="X"</formula>
    </cfRule>
  </conditionalFormatting>
  <conditionalFormatting sqref="O326">
    <cfRule type="expression" dxfId="6351" priority="3" stopIfTrue="1">
      <formula>$D326="X"</formula>
    </cfRule>
  </conditionalFormatting>
  <conditionalFormatting sqref="O337">
    <cfRule type="expression" dxfId="6350" priority="2" stopIfTrue="1">
      <formula>$D337="X"</formula>
    </cfRule>
  </conditionalFormatting>
  <dataValidations count="2">
    <dataValidation type="list" showInputMessage="1" showErrorMessage="1" error="Bitte nur aus der Liste auswählen!" prompt="In der Auswahlliste rauf- und runterrollen, gewünschten Text anklicken" sqref="G338 G19 G30 G41 G52 G63 G74 G85 G96 G107 G118 G129 G140 G151 G162 G173 G184 G195 G206 G217 G228 G239 G250 G261 G272 G283 G294 G305 G316 G327 G8" xr:uid="{916C305D-C980-4A5C-9F50-3886B24E6F0E}">
      <formula1>Arbeitsbereiche</formula1>
    </dataValidation>
    <dataValidation type="list" showInputMessage="1" showErrorMessage="1" error="Bitte nur aus der Liste auswählen!" sqref="G339:G347 G20:G28 G31:G39 G42:G50 G53:G61 G64:G72 G75:G83 G86:G94 G97:G105 G108:G116 G119:G127 G130:G138 G141:G149 G152:G160 G163:G171 G174:G182 G185:G193 G196:G204 G207:G215 G218:G226 G229:G237 G240:G248 G251:G259 G262:G270 G273:G281 G284:G292 G295:G303 G306:G314 G317:G325 G328:G336 G9:G17" xr:uid="{1C579BD7-1639-4E67-A045-3451EE3A3631}">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08" id="{2BEB958D-9A6C-4941-B124-54F5398E8E13}">
            <xm:f>ABS($K$350)&gt;(DATEN!$C$5-DATEN!$C$6)*2</xm:f>
            <x14:dxf>
              <fill>
                <patternFill>
                  <bgColor rgb="FFFF0000"/>
                </patternFill>
              </fill>
            </x14:dxf>
          </x14:cfRule>
          <x14:cfRule type="expression" priority="409" id="{5CA4A6B7-9AEC-48A4-A9E0-8F532746E5C2}">
            <xm:f>ABS($K$350)&gt;(DATEN!$C$5-DATEN!$C$6)</xm:f>
            <x14:dxf>
              <fill>
                <patternFill>
                  <bgColor rgb="FFFFFF00"/>
                </patternFill>
              </fill>
            </x14:dxf>
          </x14:cfRule>
          <xm:sqref>K350</xm:sqref>
        </x14:conditionalFormatting>
        <x14:conditionalFormatting xmlns:xm="http://schemas.microsoft.com/office/excel/2006/main">
          <x14:cfRule type="expression" priority="406" id="{D0ED05C0-FAB1-44AC-B1B3-F79A50F688D8}">
            <xm:f>ABS($K$353)&gt;(DATEN!$C$5-DATEN!$C$6)*2</xm:f>
            <x14:dxf>
              <fill>
                <patternFill>
                  <bgColor rgb="FFFF0000"/>
                </patternFill>
              </fill>
            </x14:dxf>
          </x14:cfRule>
          <x14:cfRule type="expression" priority="407" id="{6B31395F-B154-47A8-9F35-86B72E6A6CD3}">
            <xm:f>ABS($K$353)&gt;(DATEN!$C$5-DATEN!$C$6)</xm:f>
            <x14:dxf>
              <fill>
                <patternFill>
                  <bgColor rgb="FFFFFF00"/>
                </patternFill>
              </fill>
            </x14:dxf>
          </x14:cfRule>
          <xm:sqref>K353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3"/>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12</v>
      </c>
      <c r="B2" s="296" t="str">
        <f>CONCATENATE("Arbeitszeiterfassung ",TEXT(B18,"MMMM JJJJ"))</f>
        <v>Arbeitszeiterfassung Dezember 2025</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IF(DATEN!S16="","!!! Dieser Monat wird nicht gewertet !!!","")</f>
        <v/>
      </c>
      <c r="D4" s="18"/>
      <c r="I4" s="7"/>
      <c r="J4" s="7"/>
      <c r="M4" s="280" t="s">
        <v>176</v>
      </c>
      <c r="N4" s="281"/>
      <c r="O4" s="121"/>
      <c r="P4" s="121"/>
    </row>
    <row r="5" spans="1:27" ht="15.75" customHeight="1" thickBot="1" x14ac:dyDescent="0.25">
      <c r="D5" s="18"/>
      <c r="E5" s="100"/>
      <c r="F5" s="101">
        <f>MAX(November!F338:F347)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
      </c>
      <c r="B8" s="66">
        <f>DATE(DATEN!$G$3,$A$2,1)</f>
        <v>44530</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DATE(DATEN!$G$3,$A$2,1)</f>
        <v>44530</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DATE(DATEN!$G$3,$A$2,1)</f>
        <v>44530</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DATE(DATEN!$G$3,$A$2,1)</f>
        <v>44530</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DATE(DATEN!$G$3,$A$2,1)</f>
        <v>44530</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DATE(DATEN!$G$3,$A$2,1)</f>
        <v>44530</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DATE(DATEN!$G$3,$A$2,1)</f>
        <v>44530</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DATE(DATEN!$G$3,$A$2,1)</f>
        <v>44530</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DATE(DATEN!$G$3,$A$2,1)</f>
        <v>44530</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DATE(DATEN!$G$3,$A$2,1)</f>
        <v>44530</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DATE(DATEN!$G$3,$A$2,1)</f>
        <v>44530</v>
      </c>
      <c r="C18" s="78">
        <f>IF(WEEKDAY(B18)=1,7,WEEKDAY(B18)-1)</f>
        <v>1</v>
      </c>
      <c r="D18" s="79" t="str" cm="1">
        <f t="array" aca="1" ref="D18" ca="1">IF(LEN(B18)&gt;0,IF(OR(INDIRECT("DATEN!D"&amp;9+C18)=0,NOT(ISNA(MATCH(B18,DATEN!$D$18:$D$33,0)))),"X",IF(OR(B18=DATEN!$D$26-1,B18=DATEN!$D$27-2,B18=DATEN!$D$30-2),"V","")),"")</f>
        <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-0.329166666666667</v>
      </c>
      <c r="L18" s="146" t="str">
        <f>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2025-49</v>
      </c>
      <c r="Q18" s="94">
        <f>SUM(Q8:Q17)</f>
        <v>0</v>
      </c>
      <c r="R18" s="94"/>
      <c r="S18" s="94"/>
      <c r="T18" s="94"/>
      <c r="U18" s="125"/>
      <c r="V18" s="105">
        <f ca="1">IF(D18="x",DATEN!$N$88,DATEN!$N$87)</f>
        <v>0.125</v>
      </c>
      <c r="W18" s="91" t="s">
        <v>92</v>
      </c>
      <c r="X18" s="145">
        <f>IF(LEN(B18)&gt;0,IF(WEEKDAY(B18,2)=1,H18,H18+X7),X7)</f>
        <v>0</v>
      </c>
      <c r="Y18" s="91"/>
      <c r="Z18" s="202" t="str">
        <f t="shared" si="5"/>
        <v/>
      </c>
      <c r="AA18" s="203" t="str">
        <f t="shared" si="6"/>
        <v/>
      </c>
    </row>
    <row r="19" spans="1:27" ht="14.25" x14ac:dyDescent="0.25">
      <c r="A19" s="285" t="str">
        <f>IF(ISNA(MATCH(B29,DATEN!$D$18:$D$42,0)),"",INDEX(DATEN!$C$18:$D$42,MATCH(B29,DATEN!$D$18:$D$42,0),1))</f>
        <v/>
      </c>
      <c r="B19" s="66">
        <f t="shared" ref="B19:B28" si="8">B8+1</f>
        <v>44531</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44531</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44531</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44531</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44531</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44531</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44531</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44531</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44531</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44531</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
      </c>
      <c r="B29" s="81">
        <f>B18+1</f>
        <v>44531</v>
      </c>
      <c r="C29" s="78">
        <f>IF(WEEKDAY(B29)=1,7,WEEKDAY(B29)-1)</f>
        <v>2</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-0.32916666666666666</v>
      </c>
      <c r="L29" s="146" t="str">
        <f>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2025-49</v>
      </c>
      <c r="Q29" s="94">
        <f>SUM(Q19:Q28)</f>
        <v>0</v>
      </c>
      <c r="R29" s="94"/>
      <c r="S29" s="94"/>
      <c r="T29" s="94"/>
      <c r="U29" s="125"/>
      <c r="V29" s="105">
        <f ca="1">IF(D29="x",DATEN!$N$88,DATEN!$N$87)</f>
        <v>0.125</v>
      </c>
      <c r="W29" s="91" t="s">
        <v>92</v>
      </c>
      <c r="X29" s="145">
        <f>IF(LEN(B29)&gt;0,IF(WEEKDAY(B29,2)=1,H29,H29+X18),X18)</f>
        <v>0</v>
      </c>
      <c r="Z29" s="202" t="str">
        <f t="shared" si="5"/>
        <v/>
      </c>
      <c r="AA29" s="203" t="str">
        <f t="shared" si="6"/>
        <v/>
      </c>
    </row>
    <row r="30" spans="1:27" ht="14.25" x14ac:dyDescent="0.25">
      <c r="A30" s="285" t="str">
        <f>IF(ISNA(MATCH(B40,DATEN!$D$18:$D$42,0)),"",INDEX(DATEN!$C$18:$D$42,MATCH(B40,DATEN!$D$18:$D$42,0),1))</f>
        <v/>
      </c>
      <c r="B30" s="66">
        <f t="shared" ref="B30:B39" si="13">B19+1</f>
        <v>44532</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44532</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44532</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44532</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44532</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44532</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44532</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44532</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44532</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44532</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f>IF(LEN(B40)&gt;0,IF(WEEKDAY(B40)=4,TRUNC((B40-DATE(YEAR(B40+3-MOD(B40-2,7)),1,MOD(B40-2,7)-9))/7),IF(WEEKDAY(B40)=5,"KW","")),"")</f>
        <v>49</v>
      </c>
      <c r="B40" s="81">
        <f>B29+1</f>
        <v>44532</v>
      </c>
      <c r="C40" s="78">
        <f>IF(WEEKDAY(B40)=1,7,WEEKDAY(B40)-1)</f>
        <v>3</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-0.32916666666666666</v>
      </c>
      <c r="L40" s="146" t="str">
        <f>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2025-49</v>
      </c>
      <c r="Q40" s="94">
        <f>SUM(Q30:Q39)</f>
        <v>0</v>
      </c>
      <c r="R40" s="94"/>
      <c r="S40" s="94"/>
      <c r="T40" s="94"/>
      <c r="U40" s="125"/>
      <c r="V40" s="105">
        <f ca="1">IF(D40="x",DATEN!$N$88,DATEN!$N$87)</f>
        <v>0.125</v>
      </c>
      <c r="W40" s="91" t="s">
        <v>92</v>
      </c>
      <c r="X40" s="145">
        <f>IF(LEN(B40)&gt;0,IF(WEEKDAY(B40,2)=1,H40,H40+X29),X29)</f>
        <v>0</v>
      </c>
      <c r="Z40" s="202" t="str">
        <f t="shared" si="5"/>
        <v/>
      </c>
      <c r="AA40" s="203" t="str">
        <f t="shared" si="6"/>
        <v/>
      </c>
    </row>
    <row r="41" spans="1:27" ht="14.25" x14ac:dyDescent="0.25">
      <c r="A41" s="285" t="str">
        <f>IF(ISNA(MATCH(B51,DATEN!$D$18:$D$42,0)),"",INDEX(DATEN!$C$18:$D$42,MATCH(B51,DATEN!$D$18:$D$42,0),1))</f>
        <v/>
      </c>
      <c r="B41" s="66">
        <f t="shared" ref="B41:B50" si="18">B30+1</f>
        <v>44533</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44533</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44533</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44533</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44533</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44533</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44533</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44533</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44533</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44533</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KW</v>
      </c>
      <c r="B51" s="81">
        <f>B40+1</f>
        <v>44533</v>
      </c>
      <c r="C51" s="78">
        <f>IF(WEEKDAY(B51)=1,7,WEEKDAY(B51)-1)</f>
        <v>4</v>
      </c>
      <c r="D51" s="79" t="str" cm="1">
        <f t="array" aca="1" ref="D51" ca="1">IF(LEN(B51)&gt;0,IF(OR(INDIRECT("DATEN!D"&amp;9+C51)=0,NOT(ISNA(MATCH(B51,DATEN!$D$18:$D$33,0)))),"X",IF(OR(B51=DATEN!$D$26-1,B51=DATEN!$D$27-2,B51=DATEN!$D$30-2),"V","")),"")</f>
        <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-0.32916666666666666</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2025-49</v>
      </c>
      <c r="Q51" s="94">
        <f>SUM(Q41:Q50)</f>
        <v>0</v>
      </c>
      <c r="R51" s="94"/>
      <c r="S51" s="94"/>
      <c r="T51" s="94"/>
      <c r="U51" s="125"/>
      <c r="V51" s="105">
        <f ca="1">IF(D51="x",DATEN!$N$88,DATEN!$N$87)</f>
        <v>0.125</v>
      </c>
      <c r="W51" s="91" t="s">
        <v>92</v>
      </c>
      <c r="X51" s="145">
        <f>IF(LEN(B51)&gt;0,IF(WEEKDAY(B51,2)=1,H51,H51+X40),X40)</f>
        <v>0</v>
      </c>
      <c r="Z51" s="202" t="str">
        <f t="shared" si="5"/>
        <v/>
      </c>
      <c r="AA51" s="203" t="str">
        <f t="shared" si="6"/>
        <v/>
      </c>
    </row>
    <row r="52" spans="1:27" ht="14.25" x14ac:dyDescent="0.25">
      <c r="A52" s="285" t="str">
        <f>IF(ISNA(MATCH(B62,DATEN!$D$18:$D$42,0)),"",INDEX(DATEN!$C$18:$D$42,MATCH(B62,DATEN!$D$18:$D$42,0),1))</f>
        <v/>
      </c>
      <c r="B52" s="66">
        <f t="shared" ref="B52:B61" si="23">B41+1</f>
        <v>44534</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44534</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44534</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44534</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44534</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44534</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44534</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44534</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44534</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44534</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
      </c>
      <c r="B62" s="81">
        <f>B51+1</f>
        <v>44534</v>
      </c>
      <c r="C62" s="78">
        <f>IF(WEEKDAY(B62)=1,7,WEEKDAY(B62)-1)</f>
        <v>5</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-0.32916666666666666</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2025-49</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
      </c>
      <c r="B63" s="66">
        <f t="shared" ref="B63:B72" si="28">B52+1</f>
        <v>44535</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44535</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44535</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44535</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44535</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44535</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44535</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44535</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44535</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44535</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44535</v>
      </c>
      <c r="C73" s="78">
        <f>IF(WEEKDAY(B73)=1,7,WEEKDAY(B73)-1)</f>
        <v>6</v>
      </c>
      <c r="D73" s="79" t="str" cm="1">
        <f t="array" aca="1" ref="D73" ca="1">IF(LEN(B73)&gt;0,IF(OR(INDIRECT("DATEN!D"&amp;9+C73)=0,NOT(ISNA(MATCH(B73,DATEN!$D$18:$D$33,0)))),"X",IF(OR(B73=DATEN!$D$26-1,B73=DATEN!$D$27-2,B73=DATEN!$D$30-2),"V","")),"")</f>
        <v>X</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2025-49</v>
      </c>
      <c r="Q73" s="94">
        <f>SUM(Q63:Q72)</f>
        <v>0</v>
      </c>
      <c r="R73" s="94"/>
      <c r="S73" s="94"/>
      <c r="T73" s="94"/>
      <c r="U73" s="125"/>
      <c r="V73" s="105">
        <f ca="1">IF(D73="x",DATEN!$N$88,DATEN!$N$87)</f>
        <v>0.16666666666666666</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44536</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44536</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44536</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44536</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44536</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44536</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44536</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44536</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44536</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44536</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44536</v>
      </c>
      <c r="C84" s="78">
        <f>IF(WEEKDAY(B84)=1,7,WEEKDAY(B84)-1)</f>
        <v>7</v>
      </c>
      <c r="D84" s="79" t="str" cm="1">
        <f t="array" aca="1" ref="D84" ca="1">IF(LEN(B84)&gt;0,IF(OR(INDIRECT("DATEN!D"&amp;9+C84)=0,NOT(ISNA(MATCH(B84,DATEN!$D$18:$D$33,0)))),"X",IF(OR(B84=DATEN!$D$26-1,B84=DATEN!$D$27-2,B84=DATEN!$D$30-2),"V","")),"")</f>
        <v>X</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v>
      </c>
      <c r="L84" s="146" t="str">
        <f>IF(X84&gt;MaxWoZeit,"WoArbZeit&gt;48h!","")</f>
        <v/>
      </c>
      <c r="M84" s="93" t="str">
        <f>IF(V76&gt;V77,V76-V77,"")</f>
        <v/>
      </c>
      <c r="N84" s="93">
        <f>SUM(N74:N83)</f>
        <v>0</v>
      </c>
      <c r="O84" s="93">
        <f ca="1">IF(WEEKDAY(B84,2)=7,SUMIF('Auswertung-Wochen'!$Y$2:$Y$366,P84,'Auswertung-Wochen'!$V$2:$V$366)-SUMIF('Auswertung-Wochen'!$Y$2:$Y$366,P84,'Auswertung-Wochen'!$W$2:$W$366),"")</f>
        <v>-1.6458333333333335</v>
      </c>
      <c r="P84" s="93" t="str">
        <f>YEAR(B84)&amp;"-"&amp;TEXT(_xlfn.ISOWEEKNUM(B84),"00")</f>
        <v>2025-49</v>
      </c>
      <c r="Q84" s="94">
        <f>SUM(Q74:Q83)</f>
        <v>0</v>
      </c>
      <c r="R84" s="94"/>
      <c r="S84" s="94"/>
      <c r="T84" s="94"/>
      <c r="U84" s="125"/>
      <c r="V84" s="105">
        <f ca="1">IF(D84="x",DATEN!$N$88,DATEN!$N$87)</f>
        <v>0.16666666666666666</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44537</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44537</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44537</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44537</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44537</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44537</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44537</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44537</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44537</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44537</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
      </c>
      <c r="B95" s="81">
        <f>B84+1</f>
        <v>44537</v>
      </c>
      <c r="C95" s="78">
        <f>IF(WEEKDAY(B95)=1,7,WEEKDAY(B95)-1)</f>
        <v>1</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-0.329166666666667</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2025-50</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44538</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44538</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44538</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44538</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44538</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44538</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44538</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44538</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44538</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44538</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
      </c>
      <c r="B106" s="81">
        <f>B95+1</f>
        <v>44538</v>
      </c>
      <c r="C106" s="78">
        <f>IF(WEEKDAY(B106)=1,7,WEEKDAY(B106)-1)</f>
        <v>2</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-0.32916666666666666</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2025-50</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44539</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44539</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44539</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44539</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44539</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44539</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44539</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44539</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44539</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44539</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f>IF(LEN(B117)&gt;0,IF(WEEKDAY(B117)=4,TRUNC((B117-DATE(YEAR(B117+3-MOD(B117-2,7)),1,MOD(B117-2,7)-9))/7),IF(WEEKDAY(B117)=5,"KW","")),"")</f>
        <v>50</v>
      </c>
      <c r="B117" s="81">
        <f>B106+1</f>
        <v>44539</v>
      </c>
      <c r="C117" s="78">
        <f>IF(WEEKDAY(B117)=1,7,WEEKDAY(B117)-1)</f>
        <v>3</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2025-50</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44540</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44540</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44540</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44540</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44540</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44540</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44540</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44540</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44540</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44540</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KW</v>
      </c>
      <c r="B128" s="81">
        <f>B117+1</f>
        <v>44540</v>
      </c>
      <c r="C128" s="78">
        <f>IF(WEEKDAY(B128)=1,7,WEEKDAY(B128)-1)</f>
        <v>4</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-0.32916666666666666</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2025-50</v>
      </c>
      <c r="Q128" s="94">
        <f>SUM(Q118:Q127)</f>
        <v>0</v>
      </c>
      <c r="R128" s="94"/>
      <c r="S128" s="94"/>
      <c r="T128" s="94"/>
      <c r="U128" s="125"/>
      <c r="V128" s="105">
        <f ca="1">IF(D128="x",DATEN!$N$88,DATEN!$N$87)</f>
        <v>0.125</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44541</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44541</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44541</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44541</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44541</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44541</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44541</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44541</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44541</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44541</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44541</v>
      </c>
      <c r="C139" s="78">
        <f>IF(WEEKDAY(B139)=1,7,WEEKDAY(B139)-1)</f>
        <v>5</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-0.32916666666666666</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2025-50</v>
      </c>
      <c r="Q139" s="94">
        <f>SUM(Q129:Q138)</f>
        <v>0</v>
      </c>
      <c r="R139" s="94"/>
      <c r="S139" s="94"/>
      <c r="T139" s="94"/>
      <c r="U139" s="125"/>
      <c r="V139" s="105">
        <f ca="1">IF(D139="x",DATEN!$N$88,DATEN!$N$87)</f>
        <v>0.125</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44542</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44542</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44542</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44542</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44542</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44542</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44542</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44542</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44542</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44542</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44542</v>
      </c>
      <c r="C150" s="78">
        <f>IF(WEEKDAY(B150)=1,7,WEEKDAY(B150)-1)</f>
        <v>6</v>
      </c>
      <c r="D150" s="79" t="str" cm="1">
        <f t="array" aca="1" ref="D150" ca="1">IF(LEN(B150)&gt;0,IF(OR(INDIRECT("DATEN!D"&amp;9+C150)=0,NOT(ISNA(MATCH(B150,DATEN!$D$18:$D$33,0)))),"X",IF(OR(B150=DATEN!$D$26-1,B150=DATEN!$D$27-2,B150=DATEN!$D$30-2),"V","")),"")</f>
        <v>X</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2025-50</v>
      </c>
      <c r="Q150" s="94">
        <f>SUM(Q140:Q149)</f>
        <v>0</v>
      </c>
      <c r="R150" s="94"/>
      <c r="S150" s="94"/>
      <c r="T150" s="94"/>
      <c r="U150" s="125"/>
      <c r="V150" s="105">
        <f ca="1">IF(D150="x",DATEN!$N$88,DATEN!$N$87)</f>
        <v>0.16666666666666666</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44543</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44543</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44543</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44543</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44543</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44543</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44543</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44543</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44543</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44543</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44543</v>
      </c>
      <c r="C161" s="78">
        <f>IF(WEEKDAY(B161)=1,7,WEEKDAY(B161)-1)</f>
        <v>7</v>
      </c>
      <c r="D161" s="79" t="str" cm="1">
        <f t="array" aca="1" ref="D161" ca="1">IF(LEN(B161)&gt;0,IF(OR(INDIRECT("DATEN!D"&amp;9+C161)=0,NOT(ISNA(MATCH(B161,DATEN!$D$18:$D$33,0)))),"X",IF(OR(B161=DATEN!$D$26-1,B161=DATEN!$D$27-2,B161=DATEN!$D$30-2),"V","")),"")</f>
        <v>X</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v>
      </c>
      <c r="L161" s="146" t="str">
        <f>IF(X161&gt;MaxWoZeit,"WoArbZeit&gt;48h!","")</f>
        <v/>
      </c>
      <c r="M161" s="93" t="str">
        <f>IF(V153&gt;V154,V153-V154,"")</f>
        <v/>
      </c>
      <c r="N161" s="93">
        <f>SUM(N151:N160)</f>
        <v>0</v>
      </c>
      <c r="O161" s="93">
        <f ca="1">IF(WEEKDAY(B161,2)=7,SUMIF('Auswertung-Wochen'!$Y$2:$Y$366,P161,'Auswertung-Wochen'!$V$2:$V$366)-SUMIF('Auswertung-Wochen'!$Y$2:$Y$366,P161,'Auswertung-Wochen'!$W$2:$W$366),"")</f>
        <v>-1.6458333333333335</v>
      </c>
      <c r="P161" s="93" t="str">
        <f>YEAR(B161)&amp;"-"&amp;TEXT(_xlfn.ISOWEEKNUM(B161),"00")</f>
        <v>2025-50</v>
      </c>
      <c r="Q161" s="94">
        <f>SUM(Q151:Q160)</f>
        <v>0</v>
      </c>
      <c r="R161" s="94"/>
      <c r="S161" s="94"/>
      <c r="T161" s="94"/>
      <c r="U161" s="125"/>
      <c r="V161" s="105">
        <f ca="1">IF(D161="x",DATEN!$N$88,DATEN!$N$87)</f>
        <v>0.16666666666666666</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44544</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44544</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44544</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44544</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44544</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44544</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44544</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44544</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44544</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44544</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
      </c>
      <c r="B172" s="81">
        <f>B161+1</f>
        <v>44544</v>
      </c>
      <c r="C172" s="78">
        <f>IF(WEEKDAY(B172)=1,7,WEEKDAY(B172)-1)</f>
        <v>1</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-0.329166666666667</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2025-51</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44545</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44545</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44545</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44545</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44545</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44545</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44545</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44545</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44545</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44545</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
      </c>
      <c r="B183" s="81">
        <f>B172+1</f>
        <v>44545</v>
      </c>
      <c r="C183" s="78">
        <f>IF(WEEKDAY(B183)=1,7,WEEKDAY(B183)-1)</f>
        <v>2</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-0.32916666666666666</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2025-51</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44546</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44546</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44546</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44546</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44546</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44546</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44546</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44546</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44546</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44546</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f>IF(LEN(B194)&gt;0,IF(WEEKDAY(B194)=4,TRUNC((B194-DATE(YEAR(B194+3-MOD(B194-2,7)),1,MOD(B194-2,7)-9))/7),IF(WEEKDAY(B194)=5,"KW","")),"")</f>
        <v>51</v>
      </c>
      <c r="B194" s="81">
        <f>B183+1</f>
        <v>44546</v>
      </c>
      <c r="C194" s="78">
        <f>IF(WEEKDAY(B194)=1,7,WEEKDAY(B194)-1)</f>
        <v>3</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2025-51</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44547</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44547</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44547</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44547</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44547</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44547</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44547</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44547</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44547</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44547</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KW</v>
      </c>
      <c r="B205" s="81">
        <f>B194+1</f>
        <v>44547</v>
      </c>
      <c r="C205" s="78">
        <f>IF(WEEKDAY(B205)=1,7,WEEKDAY(B205)-1)</f>
        <v>4</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-0.32916666666666666</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2025-51</v>
      </c>
      <c r="Q205" s="94">
        <f>SUM(Q195:Q204)</f>
        <v>0</v>
      </c>
      <c r="R205" s="94"/>
      <c r="S205" s="94"/>
      <c r="T205" s="94"/>
      <c r="U205" s="125"/>
      <c r="V205" s="105">
        <f ca="1">IF(D205="x",DATEN!$N$88,DATEN!$N$87)</f>
        <v>0.125</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44548</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44548</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44548</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44548</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44548</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44548</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44548</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44548</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44548</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44548</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44548</v>
      </c>
      <c r="C216" s="78">
        <f>IF(WEEKDAY(B216)=1,7,WEEKDAY(B216)-1)</f>
        <v>5</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-0.32916666666666666</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2025-51</v>
      </c>
      <c r="Q216" s="94">
        <f>SUM(Q206:Q215)</f>
        <v>0</v>
      </c>
      <c r="R216" s="94"/>
      <c r="S216" s="94"/>
      <c r="T216" s="94"/>
      <c r="U216" s="125"/>
      <c r="V216" s="105">
        <f ca="1">IF(D216="x",DATEN!$N$88,DATEN!$N$87)</f>
        <v>0.125</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44549</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44549</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44549</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44549</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44549</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44549</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44549</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44549</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44549</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44549</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44549</v>
      </c>
      <c r="C227" s="78">
        <f>IF(WEEKDAY(B227)=1,7,WEEKDAY(B227)-1)</f>
        <v>6</v>
      </c>
      <c r="D227" s="79" t="str" cm="1">
        <f t="array" aca="1" ref="D227" ca="1">IF(LEN(B227)&gt;0,IF(OR(INDIRECT("DATEN!D"&amp;9+C227)=0,NOT(ISNA(MATCH(B227,DATEN!$D$18:$D$33,0)))),"X",IF(OR(B227=DATEN!$D$26-1,B227=DATEN!$D$27-2,B227=DATEN!$D$30-2),"V","")),"")</f>
        <v>X</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2025-51</v>
      </c>
      <c r="Q227" s="94">
        <f>SUM(Q217:Q226)</f>
        <v>0</v>
      </c>
      <c r="R227" s="94"/>
      <c r="S227" s="94"/>
      <c r="T227" s="94"/>
      <c r="U227" s="125"/>
      <c r="V227" s="105">
        <f ca="1">IF(D227="x",DATEN!$N$88,DATEN!$N$87)</f>
        <v>0.16666666666666666</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44550</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44550</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44550</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44550</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44550</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44550</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44550</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44550</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44550</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44550</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44550</v>
      </c>
      <c r="C238" s="78">
        <f>IF(WEEKDAY(B238)=1,7,WEEKDAY(B238)-1)</f>
        <v>7</v>
      </c>
      <c r="D238" s="79" t="str" cm="1">
        <f t="array" aca="1" ref="D238" ca="1">IF(LEN(B238)&gt;0,IF(OR(INDIRECT("DATEN!D"&amp;9+C238)=0,NOT(ISNA(MATCH(B238,DATEN!$D$18:$D$33,0)))),"X",IF(OR(B238=DATEN!$D$26-1,B238=DATEN!$D$27-2,B238=DATEN!$D$30-2),"V","")),"")</f>
        <v>X</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v>
      </c>
      <c r="L238" s="146" t="str">
        <f>IF(X238&gt;MaxWoZeit,"WoArbZeit&gt;48h!","")</f>
        <v/>
      </c>
      <c r="M238" s="93" t="str">
        <f>IF(V230&gt;V231,V230-V231,"")</f>
        <v/>
      </c>
      <c r="N238" s="93">
        <f>SUM(N228:N237)</f>
        <v>0</v>
      </c>
      <c r="O238" s="93">
        <f ca="1">IF(WEEKDAY(B238,2)=7,SUMIF('Auswertung-Wochen'!$Y$2:$Y$366,P238,'Auswertung-Wochen'!$V$2:$V$366)-SUMIF('Auswertung-Wochen'!$Y$2:$Y$366,P238,'Auswertung-Wochen'!$W$2:$W$366),"")</f>
        <v>-1.6458333333333335</v>
      </c>
      <c r="P238" s="93" t="str">
        <f>YEAR(B238)&amp;"-"&amp;TEXT(_xlfn.ISOWEEKNUM(B238),"00")</f>
        <v>2025-51</v>
      </c>
      <c r="Q238" s="94">
        <f>SUM(Q228:Q237)</f>
        <v>0</v>
      </c>
      <c r="R238" s="94"/>
      <c r="S238" s="94"/>
      <c r="T238" s="94"/>
      <c r="U238" s="125"/>
      <c r="V238" s="105">
        <f ca="1">IF(D238="x",DATEN!$N$88,DATEN!$N$87)</f>
        <v>0.16666666666666666</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44551</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44551</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44551</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44551</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44551</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44551</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44551</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44551</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44551</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44551</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
      </c>
      <c r="B249" s="81">
        <f>B238+1</f>
        <v>44551</v>
      </c>
      <c r="C249" s="78">
        <f>IF(WEEKDAY(B249)=1,7,WEEKDAY(B249)-1)</f>
        <v>1</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-0.329166666666667</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2025-52</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44552</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44552</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44552</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44552</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44552</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44552</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44552</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44552</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44552</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44552</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
      </c>
      <c r="B260" s="81">
        <f>B249+1</f>
        <v>44552</v>
      </c>
      <c r="C260" s="78">
        <f>IF(WEEKDAY(B260)=1,7,WEEKDAY(B260)-1)</f>
        <v>2</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-0.32916666666666666</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2025-52</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Heilig Abend</v>
      </c>
      <c r="B261" s="66">
        <f t="shared" ref="B261:B270" si="124">B250+1</f>
        <v>44553</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44553</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44553</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44553</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44553</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44553</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44553</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44553</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44553</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44553</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f>IF(LEN(B271)&gt;0,IF(WEEKDAY(B271)=4,TRUNC((B271-DATE(YEAR(B271+3-MOD(B271-2,7)),1,MOD(B271-2,7)-9))/7),IF(WEEKDAY(B271)=5,"KW","")),"")</f>
        <v>52</v>
      </c>
      <c r="B271" s="81">
        <f>B260+1</f>
        <v>44553</v>
      </c>
      <c r="C271" s="78">
        <f>IF(WEEKDAY(B271)=1,7,WEEKDAY(B271)-1)</f>
        <v>3</v>
      </c>
      <c r="D271" s="79" t="str" cm="1">
        <f t="array" aca="1" ref="D271" ca="1">IF(LEN(B271)&gt;0,IF(OR(INDIRECT("DATEN!D"&amp;9+C271)=0,NOT(ISNA(MATCH(B271,DATEN!$D$18:$D$33,0)))),"X",IF(OR(B271=DATEN!$D$26-1,B271=DATEN!$D$27-2,B271=DATEN!$D$30-2),"V","")),"")</f>
        <v>X</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2025-52</v>
      </c>
      <c r="Q271" s="94">
        <f>SUM(Q261:Q270)</f>
        <v>0</v>
      </c>
      <c r="R271" s="94"/>
      <c r="S271" s="94"/>
      <c r="T271" s="94"/>
      <c r="U271" s="125"/>
      <c r="V271" s="105">
        <f ca="1">IF(D271="x",DATEN!$N$88,DATEN!$N$87)</f>
        <v>0.16666666666666666</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1. Weihnachtstag</v>
      </c>
      <c r="B272" s="66">
        <f t="shared" ref="B272:B281" si="131">B261+1</f>
        <v>44554</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44554</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44554</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44554</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44554</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44554</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44554</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44554</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44554</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44554</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KW</v>
      </c>
      <c r="B282" s="81">
        <f>B271+1</f>
        <v>44554</v>
      </c>
      <c r="C282" s="78">
        <f>IF(WEEKDAY(B282)=1,7,WEEKDAY(B282)-1)</f>
        <v>4</v>
      </c>
      <c r="D282" s="79" t="str" cm="1">
        <f t="array" aca="1" ref="D282" ca="1">IF(LEN(B282)&gt;0,IF(OR(INDIRECT("DATEN!D"&amp;9+C282)=0,NOT(ISNA(MATCH(B282,DATEN!$D$18:$D$33,0)))),"X",IF(OR(B282=DATEN!$D$26-1,B282=DATEN!$D$27-2,B282=DATEN!$D$30-2),"V","")),"")</f>
        <v>X</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2025-52</v>
      </c>
      <c r="Q282" s="94">
        <f>SUM(Q272:Q281)</f>
        <v>0</v>
      </c>
      <c r="R282" s="94"/>
      <c r="S282" s="94"/>
      <c r="T282" s="94"/>
      <c r="U282" s="125"/>
      <c r="V282" s="105">
        <f ca="1">IF(D282="x",DATEN!$N$88,DATEN!$N$87)</f>
        <v>0.16666666666666666</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2. Weihnachtstag</v>
      </c>
      <c r="B283" s="66">
        <f t="shared" ref="B283:B292" si="136">B272+1</f>
        <v>44555</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44555</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44555</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44555</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44555</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44555</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44555</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44555</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44555</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44555</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44555</v>
      </c>
      <c r="C293" s="78">
        <f>IF(WEEKDAY(B293)=1,7,WEEKDAY(B293)-1)</f>
        <v>5</v>
      </c>
      <c r="D293" s="79" t="str" cm="1">
        <f t="array" aca="1" ref="D293" ca="1">IF(LEN(B293)&gt;0,IF(OR(INDIRECT("DATEN!D"&amp;9+C293)=0,NOT(ISNA(MATCH(B293,DATEN!$D$18:$D$33,0)))),"X",IF(OR(B293=DATEN!$D$26-1,B293=DATEN!$D$27-2,B293=DATEN!$D$30-2),"V","")),"")</f>
        <v>X</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2025-52</v>
      </c>
      <c r="Q293" s="94">
        <f>SUM(Q283:Q292)</f>
        <v>0</v>
      </c>
      <c r="R293" s="94"/>
      <c r="S293" s="94"/>
      <c r="T293" s="94"/>
      <c r="U293" s="125"/>
      <c r="V293" s="105">
        <f ca="1">IF(D293="x",DATEN!$N$88,DATEN!$N$87)</f>
        <v>0.16666666666666666</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44556</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44556</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44556</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44556</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44556</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44556</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44556</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44556</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44556</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44556</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44556</v>
      </c>
      <c r="C304" s="78">
        <f>IF(WEEKDAY(B304)=1,7,WEEKDAY(B304)-1)</f>
        <v>6</v>
      </c>
      <c r="D304" s="79" t="str" cm="1">
        <f t="array" aca="1" ref="D304" ca="1">IF(LEN(B304)&gt;0,IF(OR(INDIRECT("DATEN!D"&amp;9+C304)=0,NOT(ISNA(MATCH(B304,DATEN!$D$18:$D$33,0)))),"X",IF(OR(B304=DATEN!$D$26-1,B304=DATEN!$D$27-2,B304=DATEN!$D$30-2),"V","")),"")</f>
        <v>X</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2025-52</v>
      </c>
      <c r="Q304" s="94">
        <f>SUM(Q294:Q303)</f>
        <v>0</v>
      </c>
      <c r="R304" s="94"/>
      <c r="S304" s="94"/>
      <c r="T304" s="94"/>
      <c r="U304" s="125"/>
      <c r="V304" s="105">
        <f ca="1">IF(D304="x",DATEN!$N$88,DATEN!$N$87)</f>
        <v>0.16666666666666666</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44557</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44557</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44557</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44557</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44557</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44557</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44557</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44557</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44557</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44557</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44557</v>
      </c>
      <c r="C315" s="78">
        <f>IF(WEEKDAY(B315)=1,7,WEEKDAY(B315)-1)</f>
        <v>7</v>
      </c>
      <c r="D315" s="79" t="str" cm="1">
        <f t="array" aca="1" ref="D315" ca="1">IF(LEN(B315)&gt;0,IF(OR(INDIRECT("DATEN!D"&amp;9+C315)=0,NOT(ISNA(MATCH(B315,DATEN!$D$18:$D$33,0)))),"X",IF(OR(B315=DATEN!$D$26-1,B315=DATEN!$D$27-2,B315=DATEN!$D$30-2),"V","")),"")</f>
        <v>X</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v>
      </c>
      <c r="L315" s="146" t="str">
        <f>IF(X315&gt;MaxWoZeit,"WoArbZeit&gt;48h!","")</f>
        <v/>
      </c>
      <c r="M315" s="93" t="str">
        <f>IF(V307&gt;V308,V307-V308,"")</f>
        <v/>
      </c>
      <c r="N315" s="93">
        <f>SUM(N305:N314)</f>
        <v>0</v>
      </c>
      <c r="O315" s="93">
        <f ca="1">IF(WEEKDAY(B315,2)=7,SUMIF('Auswertung-Wochen'!$Y$2:$Y$366,P315,'Auswertung-Wochen'!$V$2:$V$366)-SUMIF('Auswertung-Wochen'!$Y$2:$Y$366,P315,'Auswertung-Wochen'!$W$2:$W$366),"")</f>
        <v>-0.65833333333333366</v>
      </c>
      <c r="P315" s="93" t="str">
        <f>YEAR(B315)&amp;"-"&amp;TEXT(_xlfn.ISOWEEKNUM(B315),"00")</f>
        <v>2025-52</v>
      </c>
      <c r="Q315" s="94">
        <f>SUM(Q305:Q314)</f>
        <v>0</v>
      </c>
      <c r="R315" s="94"/>
      <c r="S315" s="94"/>
      <c r="T315" s="94"/>
      <c r="U315" s="125"/>
      <c r="V315" s="105">
        <f ca="1">IF(D315="x",DATEN!$N$88,DATEN!$N$87)</f>
        <v>0.16666666666666666</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44558</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44558</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44558</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44558</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44558</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44558</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44558</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44558</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44558</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44558</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
      </c>
      <c r="B326" s="81">
        <f>IF(LEN(B315)&gt;0,IF(DAY(B315+1)=29,B315+1,""),"")</f>
        <v>44558</v>
      </c>
      <c r="C326" s="78">
        <f>IF(WEEKDAY(B326)=1,7,WEEKDAY(B326)-1)</f>
        <v>1</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-0.329166666666667</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2025-01</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44559</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44559</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44559</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44559</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44559</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44559</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44559</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44559</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44559</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44559</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
      </c>
      <c r="B337" s="81">
        <f>IF(LEN(B326)&gt;0,IF(DAY(B326+1)=30,B326+1,""),"")</f>
        <v>44559</v>
      </c>
      <c r="C337" s="78">
        <f>IF(WEEKDAY(B337)=1,7,WEEKDAY(B337)-1)</f>
        <v>2</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-0.32916666666666666</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2025-01</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Silvester</v>
      </c>
      <c r="B338" s="66">
        <f t="shared" ref="B338:B347" si="163">IF(LEN(B327)&gt;0,IF(DAY(B327+1)=31,B327+1,""),"")</f>
        <v>44560</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f t="shared" si="163"/>
        <v>44560</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f t="shared" si="163"/>
        <v>44560</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f t="shared" si="163"/>
        <v>44560</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f t="shared" si="163"/>
        <v>44560</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f t="shared" si="163"/>
        <v>44560</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f t="shared" si="163"/>
        <v>44560</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f t="shared" si="163"/>
        <v>44560</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f t="shared" si="163"/>
        <v>44560</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f t="shared" si="163"/>
        <v>44560</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f>IF(LEN(B348)&gt;0,IF(WEEKDAY(B348)=4,TRUNC((B348-DATE(YEAR(B348+3-MOD(B348-2,7)),1,MOD(B348-2,7)-9))/7),IF(WEEKDAY(B348)=5,"KW","")),"")</f>
        <v>53</v>
      </c>
      <c r="B348" s="81">
        <f>IF(LEN(B337)&gt;0,IF(DAY(B337+1)=31,B337+1,""),"")</f>
        <v>44560</v>
      </c>
      <c r="C348" s="78">
        <f>IF(WEEKDAY(B348)=1,7,WEEKDAY(B348)-1)</f>
        <v>3</v>
      </c>
      <c r="D348" s="79" t="str" cm="1">
        <f t="array" aca="1" ref="D348" ca="1">IF(LEN(B348)&gt;0,IF(OR(INDIRECT("DATEN!D"&amp;9+C348)=0,NOT(ISNA(MATCH(B348,DATEN!$D$18:$D$33,0)))),"X",IF(OR(B348=DATEN!$D$26-1,B348=DATEN!$D$27-2,B348=DATEN!$D$30-2),"V","")),"")</f>
        <v>X</v>
      </c>
      <c r="E348" s="294" t="str">
        <f>IF(E338&gt;0,IF(VALUE("24:00:00")-VALUE(MAX(F327:F336))+VALUE(E338)&lt;VALUE("11:00:00"),"Ruhezeit!",""),"")</f>
        <v/>
      </c>
      <c r="F348" s="295"/>
      <c r="G348" s="80" t="s">
        <v>68</v>
      </c>
      <c r="H348" s="74">
        <f>V342</f>
        <v>0</v>
      </c>
      <c r="I348" s="76"/>
      <c r="J348" s="76"/>
      <c r="K348" s="107" cm="1">
        <f t="array" aca="1" ref="K348" ca="1">IF(LEN(B348)&gt;0,IF(AND(D348&lt;&gt;"X",I348&lt;&gt;"U",I348&lt;&gt;"u",I348&lt;&gt;"K",I348&lt;&gt;"k",OR(I348="F",I348="f",H348&lt;&gt;0,DATEN!$H$8=1),J348&lt;&gt;"f",J348&lt;&gt;"F"),IF(D348="V",H348-INDIRECT("DATEN!D"&amp;9+C348)/2,H348-INDIRECT("DATEN!D"&amp;9+C348)),H348),"")</f>
        <v>0</v>
      </c>
      <c r="L348" s="146" t="str">
        <f>IF(X348&gt;MaxWoZeit,"WoArbZeit&gt;48h!","")</f>
        <v/>
      </c>
      <c r="M348" s="93" t="str">
        <f>IF(V340&gt;V341,V340-V341,"")</f>
        <v/>
      </c>
      <c r="N348" s="93">
        <f>SUM(N338:N347)</f>
        <v>0</v>
      </c>
      <c r="O348" s="93" t="str">
        <f>IF(WEEKDAY(B348,2)=7,SUMIF('Auswertung-Wochen'!$Y$2:$Y$366,P348,'Auswertung-Wochen'!$V$2:$V$366)-SUMIF('Auswertung-Wochen'!$Y$2:$Y$366,P348,'Auswertung-Wochen'!$W$2:$W$366),"")</f>
        <v/>
      </c>
      <c r="P348" s="93" t="str">
        <f>YEAR(B348)&amp;"-"&amp;TEXT(_xlfn.ISOWEEKNUM(B348),"00")</f>
        <v>2025-01</v>
      </c>
      <c r="Q348" s="94">
        <f>SUM(Q338:Q347)</f>
        <v>0</v>
      </c>
      <c r="R348" s="94"/>
      <c r="S348" s="94"/>
      <c r="T348" s="94"/>
      <c r="U348" s="125"/>
      <c r="V348" s="105">
        <f ca="1">IF(D348="x",DATEN!$N$88,DATEN!$N$87)</f>
        <v>0.16666666666666666</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Dez: </v>
      </c>
      <c r="F350" s="24" cm="1">
        <f t="array" aca="1" ref="F350" ca="1">IF(B4="",SUMPRODUCT(($I$8:$I$348="U")*($D$8:$D$348&lt;&gt;"X")*1),0)</f>
        <v>0</v>
      </c>
      <c r="G350" s="309" t="str">
        <f>CONCATENATE("Saldo ",TEXT(B18,"MMMM"),":")</f>
        <v>Saldo Dezember:</v>
      </c>
      <c r="H350" s="310"/>
      <c r="I350" s="311"/>
      <c r="J350" s="164"/>
      <c r="K350" s="29">
        <f ca="1">IF(B4="",SUM(K8:K348),0)</f>
        <v>-6.2541666666666673</v>
      </c>
    </row>
    <row r="351" spans="1:27" ht="18" customHeight="1" x14ac:dyDescent="0.25">
      <c r="A351" s="171"/>
      <c r="B351" s="63"/>
      <c r="C351" s="60"/>
      <c r="D351" s="11"/>
      <c r="E351" s="169" t="s">
        <v>120</v>
      </c>
      <c r="F351" s="25" cm="1">
        <f t="array" aca="1" ref="F351" ca="1">INDIRECT(TEXT(DATE(DATEN!G3,MONTH(B18)-1,1),"MMMM")&amp;"!f351")-F350</f>
        <v>0</v>
      </c>
      <c r="G351" s="58"/>
      <c r="H351" s="137"/>
      <c r="I351" s="138" t="str">
        <f>CONCATENATE("Gekappt ",TEXT(B18,"MMM"),":")</f>
        <v>Gekappt Dez:</v>
      </c>
      <c r="J351" s="138"/>
      <c r="K351" s="104">
        <f>SUM(M8:M348)</f>
        <v>0</v>
      </c>
    </row>
    <row r="352" spans="1:27" ht="18" customHeight="1" x14ac:dyDescent="0.25">
      <c r="A352" s="62"/>
      <c r="B352" s="58"/>
      <c r="C352" s="58"/>
      <c r="E352" s="170" t="str">
        <f>CONCATENATE("Krankt.",IF(MONTH($B$18)&gt;8,". ","age "),TEXT($B$18,"MMMM"),": ")</f>
        <v xml:space="preserve">Krankt.. Dezember: </v>
      </c>
      <c r="F352" s="24" cm="1">
        <f t="array" aca="1" ref="F352" ca="1">IF(B4="",SUMPRODUCT(($I$8:$I$348="K")*($D$8:$D$348&lt;&gt;"X")*1),0)</f>
        <v>0</v>
      </c>
      <c r="G352" s="312" t="s">
        <v>99</v>
      </c>
      <c r="H352" s="313"/>
      <c r="I352" s="314"/>
      <c r="J352" s="165"/>
      <c r="K352" s="139" cm="1">
        <f t="array" aca="1" ref="K352" ca="1">INDIRECT(TEXT(DATE(DATEN!G3,MONTH(B18)-1,1),"MMMM")&amp;"!k353")</f>
        <v>-13.824999999999999</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-20.079166666666666</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1N/q5nqUBRjBY4PRFgQgULcClttX+xzAE7v98g+fceg62MC0I0Bcpx+WCqumPq/Km/Ig8mnyY9+e3PK3S0Kntg==" saltValue="7Y1BMuZWGP6YomjRv/pZIQ=="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B2:I2"/>
    <mergeCell ref="B3:I3"/>
    <mergeCell ref="B6:B7"/>
    <mergeCell ref="C6:C7"/>
    <mergeCell ref="I6:I7"/>
    <mergeCell ref="D6:D7"/>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6345" priority="1110" stopIfTrue="1">
      <formula>$D8="X"</formula>
    </cfRule>
  </conditionalFormatting>
  <conditionalFormatting sqref="L8:M17">
    <cfRule type="expression" dxfId="6344" priority="1102" stopIfTrue="1">
      <formula>$D8="X"</formula>
    </cfRule>
  </conditionalFormatting>
  <conditionalFormatting sqref="G18">
    <cfRule type="expression" dxfId="6343" priority="1104" stopIfTrue="1">
      <formula>$D18="X"</formula>
    </cfRule>
  </conditionalFormatting>
  <conditionalFormatting sqref="E18">
    <cfRule type="expression" dxfId="6342" priority="1105" stopIfTrue="1">
      <formula>$D18="X"</formula>
    </cfRule>
  </conditionalFormatting>
  <conditionalFormatting sqref="M18:N18 P18">
    <cfRule type="expression" dxfId="6341" priority="1101" stopIfTrue="1">
      <formula>$D18="X"</formula>
    </cfRule>
  </conditionalFormatting>
  <conditionalFormatting sqref="G12:G17">
    <cfRule type="expression" dxfId="6340" priority="1098" stopIfTrue="1">
      <formula>$D12="X"</formula>
    </cfRule>
  </conditionalFormatting>
  <conditionalFormatting sqref="E29">
    <cfRule type="expression" dxfId="6339" priority="1089" stopIfTrue="1">
      <formula>$D29="X"</formula>
    </cfRule>
  </conditionalFormatting>
  <conditionalFormatting sqref="B29">
    <cfRule type="expression" dxfId="6338" priority="1093" stopIfTrue="1">
      <formula>$D29="X"</formula>
    </cfRule>
  </conditionalFormatting>
  <conditionalFormatting sqref="G29">
    <cfRule type="expression" dxfId="6337" priority="1091" stopIfTrue="1">
      <formula>$D29="X"</formula>
    </cfRule>
  </conditionalFormatting>
  <conditionalFormatting sqref="M29:N29">
    <cfRule type="expression" dxfId="6336" priority="1088" stopIfTrue="1">
      <formula>$D29="X"</formula>
    </cfRule>
  </conditionalFormatting>
  <conditionalFormatting sqref="L19:M28">
    <cfRule type="expression" dxfId="6335" priority="1083" stopIfTrue="1">
      <formula>$D19="X"</formula>
    </cfRule>
  </conditionalFormatting>
  <conditionalFormatting sqref="G19:G28">
    <cfRule type="expression" dxfId="6334" priority="1080" stopIfTrue="1">
      <formula>$D19="X"</formula>
    </cfRule>
  </conditionalFormatting>
  <conditionalFormatting sqref="B84">
    <cfRule type="expression" dxfId="6333" priority="982" stopIfTrue="1">
      <formula>$D84="X"</formula>
    </cfRule>
  </conditionalFormatting>
  <conditionalFormatting sqref="C29">
    <cfRule type="expression" dxfId="6332" priority="1075" stopIfTrue="1">
      <formula>$D29="X"</formula>
    </cfRule>
  </conditionalFormatting>
  <conditionalFormatting sqref="B40">
    <cfRule type="expression" dxfId="6331" priority="1074" stopIfTrue="1">
      <formula>$D40="X"</formula>
    </cfRule>
  </conditionalFormatting>
  <conditionalFormatting sqref="G40">
    <cfRule type="expression" dxfId="6330" priority="1072" stopIfTrue="1">
      <formula>$D40="X"</formula>
    </cfRule>
  </conditionalFormatting>
  <conditionalFormatting sqref="E40">
    <cfRule type="expression" dxfId="6329" priority="1070" stopIfTrue="1">
      <formula>$D40="X"</formula>
    </cfRule>
  </conditionalFormatting>
  <conditionalFormatting sqref="M40:N40">
    <cfRule type="expression" dxfId="6328" priority="1069" stopIfTrue="1">
      <formula>$D40="X"</formula>
    </cfRule>
  </conditionalFormatting>
  <conditionalFormatting sqref="L30:M39">
    <cfRule type="expression" dxfId="6327" priority="1064" stopIfTrue="1">
      <formula>$D30="X"</formula>
    </cfRule>
  </conditionalFormatting>
  <conditionalFormatting sqref="G30:G39">
    <cfRule type="expression" dxfId="6326" priority="1061" stopIfTrue="1">
      <formula>$D30="X"</formula>
    </cfRule>
  </conditionalFormatting>
  <conditionalFormatting sqref="C40">
    <cfRule type="expression" dxfId="6325" priority="1055" stopIfTrue="1">
      <formula>$D40="X"</formula>
    </cfRule>
  </conditionalFormatting>
  <conditionalFormatting sqref="L41:M50">
    <cfRule type="expression" dxfId="6324" priority="1050" stopIfTrue="1">
      <formula>$D41="X"</formula>
    </cfRule>
  </conditionalFormatting>
  <conditionalFormatting sqref="G41:G50">
    <cfRule type="expression" dxfId="6323" priority="1047" stopIfTrue="1">
      <formula>$D41="X"</formula>
    </cfRule>
  </conditionalFormatting>
  <conditionalFormatting sqref="B51">
    <cfRule type="expression" dxfId="6322" priority="1042" stopIfTrue="1">
      <formula>$D51="X"</formula>
    </cfRule>
  </conditionalFormatting>
  <conditionalFormatting sqref="G51">
    <cfRule type="expression" dxfId="6321" priority="1040" stopIfTrue="1">
      <formula>$D51="X"</formula>
    </cfRule>
  </conditionalFormatting>
  <conditionalFormatting sqref="E51">
    <cfRule type="expression" dxfId="6320" priority="1038" stopIfTrue="1">
      <formula>$D51="X"</formula>
    </cfRule>
  </conditionalFormatting>
  <conditionalFormatting sqref="M51:N51">
    <cfRule type="expression" dxfId="6319" priority="1037" stopIfTrue="1">
      <formula>$D51="X"</formula>
    </cfRule>
  </conditionalFormatting>
  <conditionalFormatting sqref="C51">
    <cfRule type="expression" dxfId="6318" priority="1035" stopIfTrue="1">
      <formula>$D51="X"</formula>
    </cfRule>
  </conditionalFormatting>
  <conditionalFormatting sqref="L52:M61">
    <cfRule type="expression" dxfId="6317" priority="1030" stopIfTrue="1">
      <formula>$D52="X"</formula>
    </cfRule>
  </conditionalFormatting>
  <conditionalFormatting sqref="G52:G61">
    <cfRule type="expression" dxfId="6316" priority="1027" stopIfTrue="1">
      <formula>$D52="X"</formula>
    </cfRule>
  </conditionalFormatting>
  <conditionalFormatting sqref="B62">
    <cfRule type="expression" dxfId="6315" priority="1022" stopIfTrue="1">
      <formula>$D62="X"</formula>
    </cfRule>
  </conditionalFormatting>
  <conditionalFormatting sqref="G62">
    <cfRule type="expression" dxfId="6314" priority="1020" stopIfTrue="1">
      <formula>$D62="X"</formula>
    </cfRule>
  </conditionalFormatting>
  <conditionalFormatting sqref="E62">
    <cfRule type="expression" dxfId="6313" priority="1018" stopIfTrue="1">
      <formula>$D62="X"</formula>
    </cfRule>
  </conditionalFormatting>
  <conditionalFormatting sqref="M62:N62">
    <cfRule type="expression" dxfId="6312" priority="1017" stopIfTrue="1">
      <formula>$D62="X"</formula>
    </cfRule>
  </conditionalFormatting>
  <conditionalFormatting sqref="C62">
    <cfRule type="expression" dxfId="6311" priority="1015" stopIfTrue="1">
      <formula>$D62="X"</formula>
    </cfRule>
  </conditionalFormatting>
  <conditionalFormatting sqref="L63:M72">
    <cfRule type="expression" dxfId="6310" priority="1010" stopIfTrue="1">
      <formula>$D63="X"</formula>
    </cfRule>
  </conditionalFormatting>
  <conditionalFormatting sqref="G63:G72">
    <cfRule type="expression" dxfId="6309" priority="1007" stopIfTrue="1">
      <formula>$D63="X"</formula>
    </cfRule>
  </conditionalFormatting>
  <conditionalFormatting sqref="C106">
    <cfRule type="expression" dxfId="6308" priority="921" stopIfTrue="1">
      <formula>$D106="X"</formula>
    </cfRule>
  </conditionalFormatting>
  <conditionalFormatting sqref="B73">
    <cfRule type="expression" dxfId="6307" priority="1002" stopIfTrue="1">
      <formula>$D73="X"</formula>
    </cfRule>
  </conditionalFormatting>
  <conditionalFormatting sqref="G73">
    <cfRule type="expression" dxfId="6306" priority="1000" stopIfTrue="1">
      <formula>$D73="X"</formula>
    </cfRule>
  </conditionalFormatting>
  <conditionalFormatting sqref="E73">
    <cfRule type="expression" dxfId="6305" priority="998" stopIfTrue="1">
      <formula>$D73="X"</formula>
    </cfRule>
  </conditionalFormatting>
  <conditionalFormatting sqref="M73:N73">
    <cfRule type="expression" dxfId="6304" priority="997" stopIfTrue="1">
      <formula>$D73="X"</formula>
    </cfRule>
  </conditionalFormatting>
  <conditionalFormatting sqref="C73">
    <cfRule type="expression" dxfId="6303" priority="995" stopIfTrue="1">
      <formula>$D73="X"</formula>
    </cfRule>
  </conditionalFormatting>
  <conditionalFormatting sqref="L74:M83">
    <cfRule type="expression" dxfId="6302" priority="990" stopIfTrue="1">
      <formula>$D74="X"</formula>
    </cfRule>
  </conditionalFormatting>
  <conditionalFormatting sqref="G74:G83">
    <cfRule type="expression" dxfId="6301" priority="987" stopIfTrue="1">
      <formula>$D74="X"</formula>
    </cfRule>
  </conditionalFormatting>
  <conditionalFormatting sqref="E117">
    <cfRule type="expression" dxfId="6300" priority="904" stopIfTrue="1">
      <formula>$D117="X"</formula>
    </cfRule>
  </conditionalFormatting>
  <conditionalFormatting sqref="M117:N117">
    <cfRule type="expression" dxfId="6299" priority="903" stopIfTrue="1">
      <formula>$D117="X"</formula>
    </cfRule>
  </conditionalFormatting>
  <conditionalFormatting sqref="G84">
    <cfRule type="expression" dxfId="6298" priority="980" stopIfTrue="1">
      <formula>$D84="X"</formula>
    </cfRule>
  </conditionalFormatting>
  <conditionalFormatting sqref="E84">
    <cfRule type="expression" dxfId="6297" priority="978" stopIfTrue="1">
      <formula>$D84="X"</formula>
    </cfRule>
  </conditionalFormatting>
  <conditionalFormatting sqref="M84:N84">
    <cfRule type="expression" dxfId="6296" priority="977" stopIfTrue="1">
      <formula>$D84="X"</formula>
    </cfRule>
  </conditionalFormatting>
  <conditionalFormatting sqref="C84">
    <cfRule type="expression" dxfId="6295" priority="975" stopIfTrue="1">
      <formula>$D84="X"</formula>
    </cfRule>
  </conditionalFormatting>
  <conditionalFormatting sqref="L85:M94">
    <cfRule type="expression" dxfId="6294" priority="956" stopIfTrue="1">
      <formula>$D85="X"</formula>
    </cfRule>
  </conditionalFormatting>
  <conditionalFormatting sqref="G85:G94">
    <cfRule type="expression" dxfId="6293" priority="953" stopIfTrue="1">
      <formula>$D85="X"</formula>
    </cfRule>
  </conditionalFormatting>
  <conditionalFormatting sqref="G129:G138">
    <cfRule type="expression" dxfId="6292" priority="873" stopIfTrue="1">
      <formula>$D129="X"</formula>
    </cfRule>
  </conditionalFormatting>
  <conditionalFormatting sqref="B95">
    <cfRule type="expression" dxfId="6291" priority="948" stopIfTrue="1">
      <formula>$D95="X"</formula>
    </cfRule>
  </conditionalFormatting>
  <conditionalFormatting sqref="G95">
    <cfRule type="expression" dxfId="6290" priority="946" stopIfTrue="1">
      <formula>$D95="X"</formula>
    </cfRule>
  </conditionalFormatting>
  <conditionalFormatting sqref="E95">
    <cfRule type="expression" dxfId="6289" priority="944" stopIfTrue="1">
      <formula>$D95="X"</formula>
    </cfRule>
  </conditionalFormatting>
  <conditionalFormatting sqref="M95:N95">
    <cfRule type="expression" dxfId="6288" priority="943" stopIfTrue="1">
      <formula>$D95="X"</formula>
    </cfRule>
  </conditionalFormatting>
  <conditionalFormatting sqref="C95">
    <cfRule type="expression" dxfId="6287" priority="941" stopIfTrue="1">
      <formula>$D95="X"</formula>
    </cfRule>
  </conditionalFormatting>
  <conditionalFormatting sqref="L96:M105">
    <cfRule type="expression" dxfId="6286" priority="936" stopIfTrue="1">
      <formula>$D96="X"</formula>
    </cfRule>
  </conditionalFormatting>
  <conditionalFormatting sqref="G96:G105">
    <cfRule type="expression" dxfId="6285" priority="933" stopIfTrue="1">
      <formula>$D96="X"</formula>
    </cfRule>
  </conditionalFormatting>
  <conditionalFormatting sqref="L140:M149">
    <cfRule type="expression" dxfId="6284" priority="856" stopIfTrue="1">
      <formula>$D140="X"</formula>
    </cfRule>
  </conditionalFormatting>
  <conditionalFormatting sqref="B106">
    <cfRule type="expression" dxfId="6283" priority="928" stopIfTrue="1">
      <formula>$D106="X"</formula>
    </cfRule>
  </conditionalFormatting>
  <conditionalFormatting sqref="G106">
    <cfRule type="expression" dxfId="6282" priority="926" stopIfTrue="1">
      <formula>$D106="X"</formula>
    </cfRule>
  </conditionalFormatting>
  <conditionalFormatting sqref="E106">
    <cfRule type="expression" dxfId="6281" priority="924" stopIfTrue="1">
      <formula>$D106="X"</formula>
    </cfRule>
  </conditionalFormatting>
  <conditionalFormatting sqref="M106:N106">
    <cfRule type="expression" dxfId="6280" priority="923" stopIfTrue="1">
      <formula>$D106="X"</formula>
    </cfRule>
  </conditionalFormatting>
  <conditionalFormatting sqref="L107:M116">
    <cfRule type="expression" dxfId="6279" priority="916" stopIfTrue="1">
      <formula>$D107="X"</formula>
    </cfRule>
  </conditionalFormatting>
  <conditionalFormatting sqref="G107:G116">
    <cfRule type="expression" dxfId="6278" priority="913" stopIfTrue="1">
      <formula>$D107="X"</formula>
    </cfRule>
  </conditionalFormatting>
  <conditionalFormatting sqref="B117">
    <cfRule type="expression" dxfId="6277" priority="908" stopIfTrue="1">
      <formula>$D117="X"</formula>
    </cfRule>
  </conditionalFormatting>
  <conditionalFormatting sqref="G117">
    <cfRule type="expression" dxfId="6276" priority="906" stopIfTrue="1">
      <formula>$D117="X"</formula>
    </cfRule>
  </conditionalFormatting>
  <conditionalFormatting sqref="C117">
    <cfRule type="expression" dxfId="6275" priority="901" stopIfTrue="1">
      <formula>$D117="X"</formula>
    </cfRule>
  </conditionalFormatting>
  <conditionalFormatting sqref="L118:M127">
    <cfRule type="expression" dxfId="6274" priority="896" stopIfTrue="1">
      <formula>$D118="X"</formula>
    </cfRule>
  </conditionalFormatting>
  <conditionalFormatting sqref="G118:G127">
    <cfRule type="expression" dxfId="6273" priority="893" stopIfTrue="1">
      <formula>$D118="X"</formula>
    </cfRule>
  </conditionalFormatting>
  <conditionalFormatting sqref="C161">
    <cfRule type="expression" dxfId="6272" priority="821" stopIfTrue="1">
      <formula>$D161="X"</formula>
    </cfRule>
  </conditionalFormatting>
  <conditionalFormatting sqref="B128">
    <cfRule type="expression" dxfId="6271" priority="888" stopIfTrue="1">
      <formula>$D128="X"</formula>
    </cfRule>
  </conditionalFormatting>
  <conditionalFormatting sqref="G128">
    <cfRule type="expression" dxfId="6270" priority="886" stopIfTrue="1">
      <formula>$D128="X"</formula>
    </cfRule>
  </conditionalFormatting>
  <conditionalFormatting sqref="E128">
    <cfRule type="expression" dxfId="6269" priority="884" stopIfTrue="1">
      <formula>$D128="X"</formula>
    </cfRule>
  </conditionalFormatting>
  <conditionalFormatting sqref="M128:N128">
    <cfRule type="expression" dxfId="6268" priority="883" stopIfTrue="1">
      <formula>$D128="X"</formula>
    </cfRule>
  </conditionalFormatting>
  <conditionalFormatting sqref="C128">
    <cfRule type="expression" dxfId="6267" priority="881" stopIfTrue="1">
      <formula>$D128="X"</formula>
    </cfRule>
  </conditionalFormatting>
  <conditionalFormatting sqref="L129:M138">
    <cfRule type="expression" dxfId="6266" priority="876" stopIfTrue="1">
      <formula>$D129="X"</formula>
    </cfRule>
  </conditionalFormatting>
  <conditionalFormatting sqref="E172">
    <cfRule type="expression" dxfId="6265" priority="804" stopIfTrue="1">
      <formula>$D172="X"</formula>
    </cfRule>
  </conditionalFormatting>
  <conditionalFormatting sqref="B139">
    <cfRule type="expression" dxfId="6264" priority="868" stopIfTrue="1">
      <formula>$D139="X"</formula>
    </cfRule>
  </conditionalFormatting>
  <conditionalFormatting sqref="G139">
    <cfRule type="expression" dxfId="6263" priority="866" stopIfTrue="1">
      <formula>$D139="X"</formula>
    </cfRule>
  </conditionalFormatting>
  <conditionalFormatting sqref="E139">
    <cfRule type="expression" dxfId="6262" priority="864" stopIfTrue="1">
      <formula>$D139="X"</formula>
    </cfRule>
  </conditionalFormatting>
  <conditionalFormatting sqref="M139:N139">
    <cfRule type="expression" dxfId="6261" priority="863" stopIfTrue="1">
      <formula>$D139="X"</formula>
    </cfRule>
  </conditionalFormatting>
  <conditionalFormatting sqref="C139">
    <cfRule type="expression" dxfId="6260" priority="861" stopIfTrue="1">
      <formula>$D139="X"</formula>
    </cfRule>
  </conditionalFormatting>
  <conditionalFormatting sqref="G140:G149">
    <cfRule type="expression" dxfId="6259" priority="853" stopIfTrue="1">
      <formula>$D140="X"</formula>
    </cfRule>
  </conditionalFormatting>
  <conditionalFormatting sqref="B183">
    <cfRule type="expression" dxfId="6258" priority="788" stopIfTrue="1">
      <formula>$D183="X"</formula>
    </cfRule>
  </conditionalFormatting>
  <conditionalFormatting sqref="B150">
    <cfRule type="expression" dxfId="6257" priority="848" stopIfTrue="1">
      <formula>$D150="X"</formula>
    </cfRule>
  </conditionalFormatting>
  <conditionalFormatting sqref="G150">
    <cfRule type="expression" dxfId="6256" priority="846" stopIfTrue="1">
      <formula>$D150="X"</formula>
    </cfRule>
  </conditionalFormatting>
  <conditionalFormatting sqref="E150">
    <cfRule type="expression" dxfId="6255" priority="844" stopIfTrue="1">
      <formula>$D150="X"</formula>
    </cfRule>
  </conditionalFormatting>
  <conditionalFormatting sqref="M150:N150">
    <cfRule type="expression" dxfId="6254" priority="843" stopIfTrue="1">
      <formula>$D150="X"</formula>
    </cfRule>
  </conditionalFormatting>
  <conditionalFormatting sqref="C150">
    <cfRule type="expression" dxfId="6253" priority="841" stopIfTrue="1">
      <formula>$D150="X"</formula>
    </cfRule>
  </conditionalFormatting>
  <conditionalFormatting sqref="L151:M160">
    <cfRule type="expression" dxfId="6252" priority="836" stopIfTrue="1">
      <formula>$D151="X"</formula>
    </cfRule>
  </conditionalFormatting>
  <conditionalFormatting sqref="G151:G160">
    <cfRule type="expression" dxfId="6251" priority="833" stopIfTrue="1">
      <formula>$D151="X"</formula>
    </cfRule>
  </conditionalFormatting>
  <conditionalFormatting sqref="B161">
    <cfRule type="expression" dxfId="6250" priority="828" stopIfTrue="1">
      <formula>$D161="X"</formula>
    </cfRule>
  </conditionalFormatting>
  <conditionalFormatting sqref="G161">
    <cfRule type="expression" dxfId="6249" priority="826" stopIfTrue="1">
      <formula>$D161="X"</formula>
    </cfRule>
  </conditionalFormatting>
  <conditionalFormatting sqref="E161">
    <cfRule type="expression" dxfId="6248" priority="824" stopIfTrue="1">
      <formula>$D161="X"</formula>
    </cfRule>
  </conditionalFormatting>
  <conditionalFormatting sqref="M161:N161">
    <cfRule type="expression" dxfId="6247" priority="823" stopIfTrue="1">
      <formula>$D161="X"</formula>
    </cfRule>
  </conditionalFormatting>
  <conditionalFormatting sqref="L162:M171">
    <cfRule type="expression" dxfId="6246" priority="816" stopIfTrue="1">
      <formula>$D162="X"</formula>
    </cfRule>
  </conditionalFormatting>
  <conditionalFormatting sqref="G162:G171">
    <cfRule type="expression" dxfId="6245" priority="813" stopIfTrue="1">
      <formula>$D162="X"</formula>
    </cfRule>
  </conditionalFormatting>
  <conditionalFormatting sqref="G195:G204">
    <cfRule type="expression" dxfId="6244" priority="753" stopIfTrue="1">
      <formula>$D195="X"</formula>
    </cfRule>
  </conditionalFormatting>
  <conditionalFormatting sqref="B172">
    <cfRule type="expression" dxfId="6243" priority="808" stopIfTrue="1">
      <formula>$D172="X"</formula>
    </cfRule>
  </conditionalFormatting>
  <conditionalFormatting sqref="G172">
    <cfRule type="expression" dxfId="6242" priority="806" stopIfTrue="1">
      <formula>$D172="X"</formula>
    </cfRule>
  </conditionalFormatting>
  <conditionalFormatting sqref="M172:N172">
    <cfRule type="expression" dxfId="6241" priority="803" stopIfTrue="1">
      <formula>$D172="X"</formula>
    </cfRule>
  </conditionalFormatting>
  <conditionalFormatting sqref="C172">
    <cfRule type="expression" dxfId="6240" priority="801" stopIfTrue="1">
      <formula>$D172="X"</formula>
    </cfRule>
  </conditionalFormatting>
  <conditionalFormatting sqref="L173:M182">
    <cfRule type="expression" dxfId="6239" priority="796" stopIfTrue="1">
      <formula>$D173="X"</formula>
    </cfRule>
  </conditionalFormatting>
  <conditionalFormatting sqref="G173:G182">
    <cfRule type="expression" dxfId="6238" priority="793" stopIfTrue="1">
      <formula>$D173="X"</formula>
    </cfRule>
  </conditionalFormatting>
  <conditionalFormatting sqref="L206:M215">
    <cfRule type="expression" dxfId="6237" priority="736" stopIfTrue="1">
      <formula>$D206="X"</formula>
    </cfRule>
  </conditionalFormatting>
  <conditionalFormatting sqref="G183">
    <cfRule type="expression" dxfId="6236" priority="786" stopIfTrue="1">
      <formula>$D183="X"</formula>
    </cfRule>
  </conditionalFormatting>
  <conditionalFormatting sqref="E183">
    <cfRule type="expression" dxfId="6235" priority="784" stopIfTrue="1">
      <formula>$D183="X"</formula>
    </cfRule>
  </conditionalFormatting>
  <conditionalFormatting sqref="M183:N183">
    <cfRule type="expression" dxfId="6234" priority="783" stopIfTrue="1">
      <formula>$D183="X"</formula>
    </cfRule>
  </conditionalFormatting>
  <conditionalFormatting sqref="C183">
    <cfRule type="expression" dxfId="6233" priority="781" stopIfTrue="1">
      <formula>$D183="X"</formula>
    </cfRule>
  </conditionalFormatting>
  <conditionalFormatting sqref="L184:M193">
    <cfRule type="expression" dxfId="6232" priority="776" stopIfTrue="1">
      <formula>$D184="X"</formula>
    </cfRule>
  </conditionalFormatting>
  <conditionalFormatting sqref="G184:G193">
    <cfRule type="expression" dxfId="6231" priority="773" stopIfTrue="1">
      <formula>$D184="X"</formula>
    </cfRule>
  </conditionalFormatting>
  <conditionalFormatting sqref="B194">
    <cfRule type="expression" dxfId="6230" priority="768" stopIfTrue="1">
      <formula>$D194="X"</formula>
    </cfRule>
  </conditionalFormatting>
  <conditionalFormatting sqref="G194">
    <cfRule type="expression" dxfId="6229" priority="766" stopIfTrue="1">
      <formula>$D194="X"</formula>
    </cfRule>
  </conditionalFormatting>
  <conditionalFormatting sqref="E194">
    <cfRule type="expression" dxfId="6228" priority="764" stopIfTrue="1">
      <formula>$D194="X"</formula>
    </cfRule>
  </conditionalFormatting>
  <conditionalFormatting sqref="M194:N194">
    <cfRule type="expression" dxfId="6227" priority="763" stopIfTrue="1">
      <formula>$D194="X"</formula>
    </cfRule>
  </conditionalFormatting>
  <conditionalFormatting sqref="C194">
    <cfRule type="expression" dxfId="6226" priority="761" stopIfTrue="1">
      <formula>$D194="X"</formula>
    </cfRule>
  </conditionalFormatting>
  <conditionalFormatting sqref="L195:M204">
    <cfRule type="expression" dxfId="6225" priority="756" stopIfTrue="1">
      <formula>$D195="X"</formula>
    </cfRule>
  </conditionalFormatting>
  <conditionalFormatting sqref="M227:N227">
    <cfRule type="expression" dxfId="6224" priority="703" stopIfTrue="1">
      <formula>$D227="X"</formula>
    </cfRule>
  </conditionalFormatting>
  <conditionalFormatting sqref="B205">
    <cfRule type="expression" dxfId="6223" priority="748" stopIfTrue="1">
      <formula>$D205="X"</formula>
    </cfRule>
  </conditionalFormatting>
  <conditionalFormatting sqref="G205">
    <cfRule type="expression" dxfId="6222" priority="746" stopIfTrue="1">
      <formula>$D205="X"</formula>
    </cfRule>
  </conditionalFormatting>
  <conditionalFormatting sqref="E205">
    <cfRule type="expression" dxfId="6221" priority="744" stopIfTrue="1">
      <formula>$D205="X"</formula>
    </cfRule>
  </conditionalFormatting>
  <conditionalFormatting sqref="M205:N205">
    <cfRule type="expression" dxfId="6220" priority="743" stopIfTrue="1">
      <formula>$D205="X"</formula>
    </cfRule>
  </conditionalFormatting>
  <conditionalFormatting sqref="C205">
    <cfRule type="expression" dxfId="6219" priority="741" stopIfTrue="1">
      <formula>$D205="X"</formula>
    </cfRule>
  </conditionalFormatting>
  <conditionalFormatting sqref="G206:G215">
    <cfRule type="expression" dxfId="6218" priority="733" stopIfTrue="1">
      <formula>$D206="X"</formula>
    </cfRule>
  </conditionalFormatting>
  <conditionalFormatting sqref="G238">
    <cfRule type="expression" dxfId="6217" priority="686" stopIfTrue="1">
      <formula>$D238="X"</formula>
    </cfRule>
  </conditionalFormatting>
  <conditionalFormatting sqref="B216">
    <cfRule type="expression" dxfId="6216" priority="728" stopIfTrue="1">
      <formula>$D216="X"</formula>
    </cfRule>
  </conditionalFormatting>
  <conditionalFormatting sqref="G216">
    <cfRule type="expression" dxfId="6215" priority="726" stopIfTrue="1">
      <formula>$D216="X"</formula>
    </cfRule>
  </conditionalFormatting>
  <conditionalFormatting sqref="E216">
    <cfRule type="expression" dxfId="6214" priority="724" stopIfTrue="1">
      <formula>$D216="X"</formula>
    </cfRule>
  </conditionalFormatting>
  <conditionalFormatting sqref="M216:N216">
    <cfRule type="expression" dxfId="6213" priority="723" stopIfTrue="1">
      <formula>$D216="X"</formula>
    </cfRule>
  </conditionalFormatting>
  <conditionalFormatting sqref="C216">
    <cfRule type="expression" dxfId="6212" priority="721" stopIfTrue="1">
      <formula>$D216="X"</formula>
    </cfRule>
  </conditionalFormatting>
  <conditionalFormatting sqref="L217:M226">
    <cfRule type="expression" dxfId="6211" priority="716" stopIfTrue="1">
      <formula>$D217="X"</formula>
    </cfRule>
  </conditionalFormatting>
  <conditionalFormatting sqref="G217:G226">
    <cfRule type="expression" dxfId="6210" priority="713" stopIfTrue="1">
      <formula>$D217="X"</formula>
    </cfRule>
  </conditionalFormatting>
  <conditionalFormatting sqref="B249">
    <cfRule type="expression" dxfId="6209" priority="668" stopIfTrue="1">
      <formula>$D249="X"</formula>
    </cfRule>
  </conditionalFormatting>
  <conditionalFormatting sqref="B227">
    <cfRule type="expression" dxfId="6208" priority="708" stopIfTrue="1">
      <formula>$D227="X"</formula>
    </cfRule>
  </conditionalFormatting>
  <conditionalFormatting sqref="G227">
    <cfRule type="expression" dxfId="6207" priority="706" stopIfTrue="1">
      <formula>$D227="X"</formula>
    </cfRule>
  </conditionalFormatting>
  <conditionalFormatting sqref="E227">
    <cfRule type="expression" dxfId="6206" priority="704" stopIfTrue="1">
      <formula>$D227="X"</formula>
    </cfRule>
  </conditionalFormatting>
  <conditionalFormatting sqref="C227">
    <cfRule type="expression" dxfId="6205" priority="701" stopIfTrue="1">
      <formula>$D227="X"</formula>
    </cfRule>
  </conditionalFormatting>
  <conditionalFormatting sqref="L228:M237">
    <cfRule type="expression" dxfId="6204" priority="696" stopIfTrue="1">
      <formula>$D228="X"</formula>
    </cfRule>
  </conditionalFormatting>
  <conditionalFormatting sqref="G228:G237">
    <cfRule type="expression" dxfId="6203" priority="693" stopIfTrue="1">
      <formula>$D228="X"</formula>
    </cfRule>
  </conditionalFormatting>
  <conditionalFormatting sqref="B238">
    <cfRule type="expression" dxfId="6202" priority="688" stopIfTrue="1">
      <formula>$D238="X"</formula>
    </cfRule>
  </conditionalFormatting>
  <conditionalFormatting sqref="E238">
    <cfRule type="expression" dxfId="6201" priority="684" stopIfTrue="1">
      <formula>$D238="X"</formula>
    </cfRule>
  </conditionalFormatting>
  <conditionalFormatting sqref="M238:N238">
    <cfRule type="expression" dxfId="6200" priority="683" stopIfTrue="1">
      <formula>$D238="X"</formula>
    </cfRule>
  </conditionalFormatting>
  <conditionalFormatting sqref="C238">
    <cfRule type="expression" dxfId="6199" priority="681" stopIfTrue="1">
      <formula>$D238="X"</formula>
    </cfRule>
  </conditionalFormatting>
  <conditionalFormatting sqref="L239:M248">
    <cfRule type="expression" dxfId="6198" priority="676" stopIfTrue="1">
      <formula>$D239="X"</formula>
    </cfRule>
  </conditionalFormatting>
  <conditionalFormatting sqref="G239:G248">
    <cfRule type="expression" dxfId="6197" priority="673" stopIfTrue="1">
      <formula>$D239="X"</formula>
    </cfRule>
  </conditionalFormatting>
  <conditionalFormatting sqref="G249">
    <cfRule type="expression" dxfId="6196" priority="666" stopIfTrue="1">
      <formula>$D249="X"</formula>
    </cfRule>
  </conditionalFormatting>
  <conditionalFormatting sqref="E249">
    <cfRule type="expression" dxfId="6195" priority="664" stopIfTrue="1">
      <formula>$D249="X"</formula>
    </cfRule>
  </conditionalFormatting>
  <conditionalFormatting sqref="M249:N249">
    <cfRule type="expression" dxfId="6194" priority="663" stopIfTrue="1">
      <formula>$D249="X"</formula>
    </cfRule>
  </conditionalFormatting>
  <conditionalFormatting sqref="C249">
    <cfRule type="expression" dxfId="6193" priority="661" stopIfTrue="1">
      <formula>$D249="X"</formula>
    </cfRule>
  </conditionalFormatting>
  <conditionalFormatting sqref="L250:M259">
    <cfRule type="expression" dxfId="6192" priority="656" stopIfTrue="1">
      <formula>$D250="X"</formula>
    </cfRule>
  </conditionalFormatting>
  <conditionalFormatting sqref="G250:G259">
    <cfRule type="expression" dxfId="6191" priority="653" stopIfTrue="1">
      <formula>$D250="X"</formula>
    </cfRule>
  </conditionalFormatting>
  <conditionalFormatting sqref="B260">
    <cfRule type="expression" dxfId="6190" priority="648" stopIfTrue="1">
      <formula>$D260="X"</formula>
    </cfRule>
  </conditionalFormatting>
  <conditionalFormatting sqref="G260">
    <cfRule type="expression" dxfId="6189" priority="646" stopIfTrue="1">
      <formula>$D260="X"</formula>
    </cfRule>
  </conditionalFormatting>
  <conditionalFormatting sqref="E260">
    <cfRule type="expression" dxfId="6188" priority="644" stopIfTrue="1">
      <formula>$D260="X"</formula>
    </cfRule>
  </conditionalFormatting>
  <conditionalFormatting sqref="M260:N260">
    <cfRule type="expression" dxfId="6187" priority="643" stopIfTrue="1">
      <formula>$D260="X"</formula>
    </cfRule>
  </conditionalFormatting>
  <conditionalFormatting sqref="C260">
    <cfRule type="expression" dxfId="6186" priority="641" stopIfTrue="1">
      <formula>$D260="X"</formula>
    </cfRule>
  </conditionalFormatting>
  <conditionalFormatting sqref="L261:M270">
    <cfRule type="expression" dxfId="6185" priority="636" stopIfTrue="1">
      <formula>$D261="X"</formula>
    </cfRule>
  </conditionalFormatting>
  <conditionalFormatting sqref="G261:G270">
    <cfRule type="expression" dxfId="6184" priority="633" stopIfTrue="1">
      <formula>$D261="X"</formula>
    </cfRule>
  </conditionalFormatting>
  <conditionalFormatting sqref="C282">
    <cfRule type="expression" dxfId="6183" priority="601" stopIfTrue="1">
      <formula>$D282="X"</formula>
    </cfRule>
  </conditionalFormatting>
  <conditionalFormatting sqref="B271">
    <cfRule type="expression" dxfId="6182" priority="628" stopIfTrue="1">
      <formula>$D271="X"</formula>
    </cfRule>
  </conditionalFormatting>
  <conditionalFormatting sqref="G271">
    <cfRule type="expression" dxfId="6181" priority="626" stopIfTrue="1">
      <formula>$D271="X"</formula>
    </cfRule>
  </conditionalFormatting>
  <conditionalFormatting sqref="E271">
    <cfRule type="expression" dxfId="6180" priority="624" stopIfTrue="1">
      <formula>$D271="X"</formula>
    </cfRule>
  </conditionalFormatting>
  <conditionalFormatting sqref="M271:N271">
    <cfRule type="expression" dxfId="6179" priority="623" stopIfTrue="1">
      <formula>$D271="X"</formula>
    </cfRule>
  </conditionalFormatting>
  <conditionalFormatting sqref="C271">
    <cfRule type="expression" dxfId="6178" priority="621" stopIfTrue="1">
      <formula>$D271="X"</formula>
    </cfRule>
  </conditionalFormatting>
  <conditionalFormatting sqref="L272:M281">
    <cfRule type="expression" dxfId="6177" priority="616" stopIfTrue="1">
      <formula>$D272="X"</formula>
    </cfRule>
  </conditionalFormatting>
  <conditionalFormatting sqref="G272:G281">
    <cfRule type="expression" dxfId="6176" priority="613" stopIfTrue="1">
      <formula>$D272="X"</formula>
    </cfRule>
  </conditionalFormatting>
  <conditionalFormatting sqref="E293">
    <cfRule type="expression" dxfId="6175" priority="584" stopIfTrue="1">
      <formula>$D293="X"</formula>
    </cfRule>
  </conditionalFormatting>
  <conditionalFormatting sqref="M293:N293">
    <cfRule type="expression" dxfId="6174" priority="583" stopIfTrue="1">
      <formula>$D293="X"</formula>
    </cfRule>
  </conditionalFormatting>
  <conditionalFormatting sqref="B282">
    <cfRule type="expression" dxfId="6173" priority="608" stopIfTrue="1">
      <formula>$D282="X"</formula>
    </cfRule>
  </conditionalFormatting>
  <conditionalFormatting sqref="G282">
    <cfRule type="expression" dxfId="6172" priority="606" stopIfTrue="1">
      <formula>$D282="X"</formula>
    </cfRule>
  </conditionalFormatting>
  <conditionalFormatting sqref="E282">
    <cfRule type="expression" dxfId="6171" priority="604" stopIfTrue="1">
      <formula>$D282="X"</formula>
    </cfRule>
  </conditionalFormatting>
  <conditionalFormatting sqref="M282:N282">
    <cfRule type="expression" dxfId="6170" priority="603" stopIfTrue="1">
      <formula>$D282="X"</formula>
    </cfRule>
  </conditionalFormatting>
  <conditionalFormatting sqref="L283:M292">
    <cfRule type="expression" dxfId="6169" priority="596" stopIfTrue="1">
      <formula>$D283="X"</formula>
    </cfRule>
  </conditionalFormatting>
  <conditionalFormatting sqref="G283:G292">
    <cfRule type="expression" dxfId="6168" priority="593" stopIfTrue="1">
      <formula>$D283="X"</formula>
    </cfRule>
  </conditionalFormatting>
  <conditionalFormatting sqref="G304">
    <cfRule type="expression" dxfId="6167" priority="566" stopIfTrue="1">
      <formula>$D304="X"</formula>
    </cfRule>
  </conditionalFormatting>
  <conditionalFormatting sqref="B293">
    <cfRule type="expression" dxfId="6166" priority="588" stopIfTrue="1">
      <formula>$D293="X"</formula>
    </cfRule>
  </conditionalFormatting>
  <conditionalFormatting sqref="G293">
    <cfRule type="expression" dxfId="6165" priority="586" stopIfTrue="1">
      <formula>$D293="X"</formula>
    </cfRule>
  </conditionalFormatting>
  <conditionalFormatting sqref="C293">
    <cfRule type="expression" dxfId="6164" priority="581" stopIfTrue="1">
      <formula>$D293="X"</formula>
    </cfRule>
  </conditionalFormatting>
  <conditionalFormatting sqref="L294:M303">
    <cfRule type="expression" dxfId="6163" priority="576" stopIfTrue="1">
      <formula>$D294="X"</formula>
    </cfRule>
  </conditionalFormatting>
  <conditionalFormatting sqref="G294:G303">
    <cfRule type="expression" dxfId="6162" priority="573" stopIfTrue="1">
      <formula>$D294="X"</formula>
    </cfRule>
  </conditionalFormatting>
  <conditionalFormatting sqref="B304">
    <cfRule type="expression" dxfId="6161" priority="568" stopIfTrue="1">
      <formula>$D304="X"</formula>
    </cfRule>
  </conditionalFormatting>
  <conditionalFormatting sqref="E304">
    <cfRule type="expression" dxfId="6160" priority="564" stopIfTrue="1">
      <formula>$D304="X"</formula>
    </cfRule>
  </conditionalFormatting>
  <conditionalFormatting sqref="M304:N304">
    <cfRule type="expression" dxfId="6159" priority="563" stopIfTrue="1">
      <formula>$D304="X"</formula>
    </cfRule>
  </conditionalFormatting>
  <conditionalFormatting sqref="C304">
    <cfRule type="expression" dxfId="6158" priority="561" stopIfTrue="1">
      <formula>$D304="X"</formula>
    </cfRule>
  </conditionalFormatting>
  <conditionalFormatting sqref="L305:M314">
    <cfRule type="expression" dxfId="6157" priority="556" stopIfTrue="1">
      <formula>$D305="X"</formula>
    </cfRule>
  </conditionalFormatting>
  <conditionalFormatting sqref="G305:G314">
    <cfRule type="expression" dxfId="6156" priority="553" stopIfTrue="1">
      <formula>$D305="X"</formula>
    </cfRule>
  </conditionalFormatting>
  <conditionalFormatting sqref="B315">
    <cfRule type="expression" dxfId="6155" priority="548" stopIfTrue="1">
      <formula>$D315="X"</formula>
    </cfRule>
  </conditionalFormatting>
  <conditionalFormatting sqref="G315">
    <cfRule type="expression" dxfId="6154" priority="546" stopIfTrue="1">
      <formula>$D315="X"</formula>
    </cfRule>
  </conditionalFormatting>
  <conditionalFormatting sqref="E315">
    <cfRule type="expression" dxfId="6153" priority="544" stopIfTrue="1">
      <formula>$D315="X"</formula>
    </cfRule>
  </conditionalFormatting>
  <conditionalFormatting sqref="M315:N315">
    <cfRule type="expression" dxfId="6152" priority="543" stopIfTrue="1">
      <formula>$D315="X"</formula>
    </cfRule>
  </conditionalFormatting>
  <conditionalFormatting sqref="C315">
    <cfRule type="expression" dxfId="6151" priority="542" stopIfTrue="1">
      <formula>$D315="X"</formula>
    </cfRule>
  </conditionalFormatting>
  <conditionalFormatting sqref="L316:M325">
    <cfRule type="expression" dxfId="6150" priority="537" stopIfTrue="1">
      <formula>$D316="X"</formula>
    </cfRule>
  </conditionalFormatting>
  <conditionalFormatting sqref="G316:G325">
    <cfRule type="expression" dxfId="6149" priority="534" stopIfTrue="1">
      <formula>$D316="X"</formula>
    </cfRule>
  </conditionalFormatting>
  <conditionalFormatting sqref="B326">
    <cfRule type="expression" dxfId="6148" priority="529" stopIfTrue="1">
      <formula>$D326="X"</formula>
    </cfRule>
  </conditionalFormatting>
  <conditionalFormatting sqref="G326">
    <cfRule type="expression" dxfId="6147" priority="527" stopIfTrue="1">
      <formula>$D326="X"</formula>
    </cfRule>
  </conditionalFormatting>
  <conditionalFormatting sqref="E326">
    <cfRule type="expression" dxfId="6146" priority="525" stopIfTrue="1">
      <formula>$D326="X"</formula>
    </cfRule>
  </conditionalFormatting>
  <conditionalFormatting sqref="M326:N326">
    <cfRule type="expression" dxfId="6145" priority="524" stopIfTrue="1">
      <formula>$D326="X"</formula>
    </cfRule>
  </conditionalFormatting>
  <conditionalFormatting sqref="C326">
    <cfRule type="expression" dxfId="6144" priority="523" stopIfTrue="1">
      <formula>$D326="X"</formula>
    </cfRule>
  </conditionalFormatting>
  <conditionalFormatting sqref="L327:M336">
    <cfRule type="expression" dxfId="6143" priority="518" stopIfTrue="1">
      <formula>$D327="X"</formula>
    </cfRule>
  </conditionalFormatting>
  <conditionalFormatting sqref="G327:G336">
    <cfRule type="expression" dxfId="6142" priority="515" stopIfTrue="1">
      <formula>$D327="X"</formula>
    </cfRule>
  </conditionalFormatting>
  <conditionalFormatting sqref="G337">
    <cfRule type="expression" dxfId="6141" priority="508" stopIfTrue="1">
      <formula>$D337="X"</formula>
    </cfRule>
  </conditionalFormatting>
  <conditionalFormatting sqref="E337">
    <cfRule type="expression" dxfId="6140" priority="506" stopIfTrue="1">
      <formula>$D337="X"</formula>
    </cfRule>
  </conditionalFormatting>
  <conditionalFormatting sqref="M337:N337">
    <cfRule type="expression" dxfId="6139" priority="505" stopIfTrue="1">
      <formula>$D337="X"</formula>
    </cfRule>
  </conditionalFormatting>
  <conditionalFormatting sqref="C337">
    <cfRule type="expression" dxfId="6138" priority="504" stopIfTrue="1">
      <formula>$D337="X"</formula>
    </cfRule>
  </conditionalFormatting>
  <conditionalFormatting sqref="L338:M347">
    <cfRule type="expression" dxfId="6137" priority="499" stopIfTrue="1">
      <formula>$D338="X"</formula>
    </cfRule>
  </conditionalFormatting>
  <conditionalFormatting sqref="G338:G347">
    <cfRule type="expression" dxfId="6136" priority="496" stopIfTrue="1">
      <formula>$D338="X"</formula>
    </cfRule>
  </conditionalFormatting>
  <conditionalFormatting sqref="C348">
    <cfRule type="expression" dxfId="6135" priority="485" stopIfTrue="1">
      <formula>$D348="X"</formula>
    </cfRule>
  </conditionalFormatting>
  <conditionalFormatting sqref="N19:P19">
    <cfRule type="expression" dxfId="6134" priority="484" stopIfTrue="1">
      <formula>$D19="X"</formula>
    </cfRule>
  </conditionalFormatting>
  <conditionalFormatting sqref="G348">
    <cfRule type="expression" dxfId="6133" priority="489" stopIfTrue="1">
      <formula>$D348="X"</formula>
    </cfRule>
  </conditionalFormatting>
  <conditionalFormatting sqref="E348">
    <cfRule type="expression" dxfId="6132" priority="487" stopIfTrue="1">
      <formula>$D348="X"</formula>
    </cfRule>
  </conditionalFormatting>
  <conditionalFormatting sqref="M348:N348">
    <cfRule type="expression" dxfId="6131" priority="486" stopIfTrue="1">
      <formula>$D348="X"</formula>
    </cfRule>
  </conditionalFormatting>
  <conditionalFormatting sqref="N20:P20">
    <cfRule type="expression" dxfId="6130" priority="483" stopIfTrue="1">
      <formula>$D20="X"</formula>
    </cfRule>
  </conditionalFormatting>
  <conditionalFormatting sqref="N21:P28">
    <cfRule type="expression" dxfId="6129" priority="482" stopIfTrue="1">
      <formula>$D21="X"</formula>
    </cfRule>
  </conditionalFormatting>
  <conditionalFormatting sqref="N30:P30">
    <cfRule type="expression" dxfId="6128" priority="481" stopIfTrue="1">
      <formula>$D30="X"</formula>
    </cfRule>
  </conditionalFormatting>
  <conditionalFormatting sqref="N31:P31">
    <cfRule type="expression" dxfId="6127" priority="480" stopIfTrue="1">
      <formula>$D31="X"</formula>
    </cfRule>
  </conditionalFormatting>
  <conditionalFormatting sqref="N32:P39">
    <cfRule type="expression" dxfId="6126" priority="479" stopIfTrue="1">
      <formula>$D32="X"</formula>
    </cfRule>
  </conditionalFormatting>
  <conditionalFormatting sqref="N41:P41">
    <cfRule type="expression" dxfId="6125" priority="478" stopIfTrue="1">
      <formula>$D41="X"</formula>
    </cfRule>
  </conditionalFormatting>
  <conditionalFormatting sqref="N42:P42">
    <cfRule type="expression" dxfId="6124" priority="477" stopIfTrue="1">
      <formula>$D42="X"</formula>
    </cfRule>
  </conditionalFormatting>
  <conditionalFormatting sqref="N43:P50">
    <cfRule type="expression" dxfId="6123" priority="476" stopIfTrue="1">
      <formula>$D43="X"</formula>
    </cfRule>
  </conditionalFormatting>
  <conditionalFormatting sqref="N52:P52">
    <cfRule type="expression" dxfId="6122" priority="475" stopIfTrue="1">
      <formula>$D52="X"</formula>
    </cfRule>
  </conditionalFormatting>
  <conditionalFormatting sqref="N53:P53">
    <cfRule type="expression" dxfId="6121" priority="474" stopIfTrue="1">
      <formula>$D53="X"</formula>
    </cfRule>
  </conditionalFormatting>
  <conditionalFormatting sqref="N54:P61">
    <cfRule type="expression" dxfId="6120" priority="473" stopIfTrue="1">
      <formula>$D54="X"</formula>
    </cfRule>
  </conditionalFormatting>
  <conditionalFormatting sqref="N63:P63">
    <cfRule type="expression" dxfId="6119" priority="472" stopIfTrue="1">
      <formula>$D63="X"</formula>
    </cfRule>
  </conditionalFormatting>
  <conditionalFormatting sqref="N64:P64">
    <cfRule type="expression" dxfId="6118" priority="471" stopIfTrue="1">
      <formula>$D64="X"</formula>
    </cfRule>
  </conditionalFormatting>
  <conditionalFormatting sqref="N65:P72">
    <cfRule type="expression" dxfId="6117" priority="470" stopIfTrue="1">
      <formula>$D65="X"</formula>
    </cfRule>
  </conditionalFormatting>
  <conditionalFormatting sqref="N74:P74">
    <cfRule type="expression" dxfId="6116" priority="469" stopIfTrue="1">
      <formula>$D74="X"</formula>
    </cfRule>
  </conditionalFormatting>
  <conditionalFormatting sqref="N75:P75">
    <cfRule type="expression" dxfId="6115" priority="468" stopIfTrue="1">
      <formula>$D75="X"</formula>
    </cfRule>
  </conditionalFormatting>
  <conditionalFormatting sqref="N76:P83">
    <cfRule type="expression" dxfId="6114" priority="467" stopIfTrue="1">
      <formula>$D76="X"</formula>
    </cfRule>
  </conditionalFormatting>
  <conditionalFormatting sqref="N85:P85">
    <cfRule type="expression" dxfId="6113" priority="466" stopIfTrue="1">
      <formula>$D85="X"</formula>
    </cfRule>
  </conditionalFormatting>
  <conditionalFormatting sqref="N86:P86">
    <cfRule type="expression" dxfId="6112" priority="465" stopIfTrue="1">
      <formula>$D86="X"</formula>
    </cfRule>
  </conditionalFormatting>
  <conditionalFormatting sqref="N87:P94">
    <cfRule type="expression" dxfId="6111" priority="464" stopIfTrue="1">
      <formula>$D87="X"</formula>
    </cfRule>
  </conditionalFormatting>
  <conditionalFormatting sqref="N96:P96">
    <cfRule type="expression" dxfId="6110" priority="463" stopIfTrue="1">
      <formula>$D96="X"</formula>
    </cfRule>
  </conditionalFormatting>
  <conditionalFormatting sqref="N97:P97">
    <cfRule type="expression" dxfId="6109" priority="462" stopIfTrue="1">
      <formula>$D97="X"</formula>
    </cfRule>
  </conditionalFormatting>
  <conditionalFormatting sqref="N98:P105">
    <cfRule type="expression" dxfId="6108" priority="461" stopIfTrue="1">
      <formula>$D98="X"</formula>
    </cfRule>
  </conditionalFormatting>
  <conditionalFormatting sqref="N107:P107">
    <cfRule type="expression" dxfId="6107" priority="460" stopIfTrue="1">
      <formula>$D107="X"</formula>
    </cfRule>
  </conditionalFormatting>
  <conditionalFormatting sqref="N108:P108">
    <cfRule type="expression" dxfId="6106" priority="459" stopIfTrue="1">
      <formula>$D108="X"</formula>
    </cfRule>
  </conditionalFormatting>
  <conditionalFormatting sqref="N109:P116">
    <cfRule type="expression" dxfId="6105" priority="458" stopIfTrue="1">
      <formula>$D109="X"</formula>
    </cfRule>
  </conditionalFormatting>
  <conditionalFormatting sqref="N118:P118">
    <cfRule type="expression" dxfId="6104" priority="457" stopIfTrue="1">
      <formula>$D118="X"</formula>
    </cfRule>
  </conditionalFormatting>
  <conditionalFormatting sqref="N119:P119">
    <cfRule type="expression" dxfId="6103" priority="456" stopIfTrue="1">
      <formula>$D119="X"</formula>
    </cfRule>
  </conditionalFormatting>
  <conditionalFormatting sqref="N120:P127">
    <cfRule type="expression" dxfId="6102" priority="455" stopIfTrue="1">
      <formula>$D120="X"</formula>
    </cfRule>
  </conditionalFormatting>
  <conditionalFormatting sqref="N129:P129">
    <cfRule type="expression" dxfId="6101" priority="454" stopIfTrue="1">
      <formula>$D129="X"</formula>
    </cfRule>
  </conditionalFormatting>
  <conditionalFormatting sqref="N130:P130">
    <cfRule type="expression" dxfId="6100" priority="453" stopIfTrue="1">
      <formula>$D130="X"</formula>
    </cfRule>
  </conditionalFormatting>
  <conditionalFormatting sqref="N131:P138">
    <cfRule type="expression" dxfId="6099" priority="452" stopIfTrue="1">
      <formula>$D131="X"</formula>
    </cfRule>
  </conditionalFormatting>
  <conditionalFormatting sqref="N140:P140">
    <cfRule type="expression" dxfId="6098" priority="451" stopIfTrue="1">
      <formula>$D140="X"</formula>
    </cfRule>
  </conditionalFormatting>
  <conditionalFormatting sqref="N141:P141">
    <cfRule type="expression" dxfId="6097" priority="450" stopIfTrue="1">
      <formula>$D141="X"</formula>
    </cfRule>
  </conditionalFormatting>
  <conditionalFormatting sqref="N142:P149">
    <cfRule type="expression" dxfId="6096" priority="449" stopIfTrue="1">
      <formula>$D142="X"</formula>
    </cfRule>
  </conditionalFormatting>
  <conditionalFormatting sqref="N151:P151">
    <cfRule type="expression" dxfId="6095" priority="448" stopIfTrue="1">
      <formula>$D151="X"</formula>
    </cfRule>
  </conditionalFormatting>
  <conditionalFormatting sqref="N152:P152">
    <cfRule type="expression" dxfId="6094" priority="447" stopIfTrue="1">
      <formula>$D152="X"</formula>
    </cfRule>
  </conditionalFormatting>
  <conditionalFormatting sqref="N153:P160">
    <cfRule type="expression" dxfId="6093" priority="446" stopIfTrue="1">
      <formula>$D153="X"</formula>
    </cfRule>
  </conditionalFormatting>
  <conditionalFormatting sqref="N162:P162">
    <cfRule type="expression" dxfId="6092" priority="445" stopIfTrue="1">
      <formula>$D162="X"</formula>
    </cfRule>
  </conditionalFormatting>
  <conditionalFormatting sqref="N163:P163">
    <cfRule type="expression" dxfId="6091" priority="444" stopIfTrue="1">
      <formula>$D163="X"</formula>
    </cfRule>
  </conditionalFormatting>
  <conditionalFormatting sqref="N164:P171">
    <cfRule type="expression" dxfId="6090" priority="443" stopIfTrue="1">
      <formula>$D164="X"</formula>
    </cfRule>
  </conditionalFormatting>
  <conditionalFormatting sqref="N173:P173">
    <cfRule type="expression" dxfId="6089" priority="442" stopIfTrue="1">
      <formula>$D173="X"</formula>
    </cfRule>
  </conditionalFormatting>
  <conditionalFormatting sqref="N174:P174">
    <cfRule type="expression" dxfId="6088" priority="441" stopIfTrue="1">
      <formula>$D174="X"</formula>
    </cfRule>
  </conditionalFormatting>
  <conditionalFormatting sqref="N175:P182">
    <cfRule type="expression" dxfId="6087" priority="440" stopIfTrue="1">
      <formula>$D175="X"</formula>
    </cfRule>
  </conditionalFormatting>
  <conditionalFormatting sqref="N184:P184">
    <cfRule type="expression" dxfId="6086" priority="439" stopIfTrue="1">
      <formula>$D184="X"</formula>
    </cfRule>
  </conditionalFormatting>
  <conditionalFormatting sqref="N185:P185">
    <cfRule type="expression" dxfId="6085" priority="438" stopIfTrue="1">
      <formula>$D185="X"</formula>
    </cfRule>
  </conditionalFormatting>
  <conditionalFormatting sqref="N186:P193">
    <cfRule type="expression" dxfId="6084" priority="437" stopIfTrue="1">
      <formula>$D186="X"</formula>
    </cfRule>
  </conditionalFormatting>
  <conditionalFormatting sqref="N195:P195">
    <cfRule type="expression" dxfId="6083" priority="436" stopIfTrue="1">
      <formula>$D195="X"</formula>
    </cfRule>
  </conditionalFormatting>
  <conditionalFormatting sqref="N196:P196">
    <cfRule type="expression" dxfId="6082" priority="435" stopIfTrue="1">
      <formula>$D196="X"</formula>
    </cfRule>
  </conditionalFormatting>
  <conditionalFormatting sqref="N197:P204">
    <cfRule type="expression" dxfId="6081" priority="434" stopIfTrue="1">
      <formula>$D197="X"</formula>
    </cfRule>
  </conditionalFormatting>
  <conditionalFormatting sqref="N206:P206">
    <cfRule type="expression" dxfId="6080" priority="433" stopIfTrue="1">
      <formula>$D206="X"</formula>
    </cfRule>
  </conditionalFormatting>
  <conditionalFormatting sqref="N207:P207">
    <cfRule type="expression" dxfId="6079" priority="432" stopIfTrue="1">
      <formula>$D207="X"</formula>
    </cfRule>
  </conditionalFormatting>
  <conditionalFormatting sqref="N208:P215">
    <cfRule type="expression" dxfId="6078" priority="431" stopIfTrue="1">
      <formula>$D208="X"</formula>
    </cfRule>
  </conditionalFormatting>
  <conditionalFormatting sqref="N217:P217">
    <cfRule type="expression" dxfId="6077" priority="430" stopIfTrue="1">
      <formula>$D217="X"</formula>
    </cfRule>
  </conditionalFormatting>
  <conditionalFormatting sqref="N218:P218">
    <cfRule type="expression" dxfId="6076" priority="429" stopIfTrue="1">
      <formula>$D218="X"</formula>
    </cfRule>
  </conditionalFormatting>
  <conditionalFormatting sqref="N219:P226">
    <cfRule type="expression" dxfId="6075" priority="428" stopIfTrue="1">
      <formula>$D219="X"</formula>
    </cfRule>
  </conditionalFormatting>
  <conditionalFormatting sqref="N228:P228">
    <cfRule type="expression" dxfId="6074" priority="427" stopIfTrue="1">
      <formula>$D228="X"</formula>
    </cfRule>
  </conditionalFormatting>
  <conditionalFormatting sqref="N229:P229">
    <cfRule type="expression" dxfId="6073" priority="426" stopIfTrue="1">
      <formula>$D229="X"</formula>
    </cfRule>
  </conditionalFormatting>
  <conditionalFormatting sqref="N230:P237">
    <cfRule type="expression" dxfId="6072" priority="425" stopIfTrue="1">
      <formula>$D230="X"</formula>
    </cfRule>
  </conditionalFormatting>
  <conditionalFormatting sqref="N239:P239">
    <cfRule type="expression" dxfId="6071" priority="424" stopIfTrue="1">
      <formula>$D239="X"</formula>
    </cfRule>
  </conditionalFormatting>
  <conditionalFormatting sqref="N240:P240">
    <cfRule type="expression" dxfId="6070" priority="423" stopIfTrue="1">
      <formula>$D240="X"</formula>
    </cfRule>
  </conditionalFormatting>
  <conditionalFormatting sqref="N241:P248">
    <cfRule type="expression" dxfId="6069" priority="422" stopIfTrue="1">
      <formula>$D241="X"</formula>
    </cfRule>
  </conditionalFormatting>
  <conditionalFormatting sqref="N250:P250">
    <cfRule type="expression" dxfId="6068" priority="421" stopIfTrue="1">
      <formula>$D250="X"</formula>
    </cfRule>
  </conditionalFormatting>
  <conditionalFormatting sqref="N251:P251">
    <cfRule type="expression" dxfId="6067" priority="420" stopIfTrue="1">
      <formula>$D251="X"</formula>
    </cfRule>
  </conditionalFormatting>
  <conditionalFormatting sqref="N252:P259">
    <cfRule type="expression" dxfId="6066" priority="419" stopIfTrue="1">
      <formula>$D252="X"</formula>
    </cfRule>
  </conditionalFormatting>
  <conditionalFormatting sqref="N261:P261">
    <cfRule type="expression" dxfId="6065" priority="418" stopIfTrue="1">
      <formula>$D261="X"</formula>
    </cfRule>
  </conditionalFormatting>
  <conditionalFormatting sqref="N262:P262">
    <cfRule type="expression" dxfId="6064" priority="417" stopIfTrue="1">
      <formula>$D262="X"</formula>
    </cfRule>
  </conditionalFormatting>
  <conditionalFormatting sqref="N263:P270">
    <cfRule type="expression" dxfId="6063" priority="416" stopIfTrue="1">
      <formula>$D263="X"</formula>
    </cfRule>
  </conditionalFormatting>
  <conditionalFormatting sqref="N272:P272">
    <cfRule type="expression" dxfId="6062" priority="415" stopIfTrue="1">
      <formula>$D272="X"</formula>
    </cfRule>
  </conditionalFormatting>
  <conditionalFormatting sqref="N273:P273">
    <cfRule type="expression" dxfId="6061" priority="414" stopIfTrue="1">
      <formula>$D273="X"</formula>
    </cfRule>
  </conditionalFormatting>
  <conditionalFormatting sqref="N274:P281">
    <cfRule type="expression" dxfId="6060" priority="413" stopIfTrue="1">
      <formula>$D274="X"</formula>
    </cfRule>
  </conditionalFormatting>
  <conditionalFormatting sqref="N283:P283">
    <cfRule type="expression" dxfId="6059" priority="412" stopIfTrue="1">
      <formula>$D283="X"</formula>
    </cfRule>
  </conditionalFormatting>
  <conditionalFormatting sqref="N284:P284">
    <cfRule type="expression" dxfId="6058" priority="411" stopIfTrue="1">
      <formula>$D284="X"</formula>
    </cfRule>
  </conditionalFormatting>
  <conditionalFormatting sqref="N285:P292">
    <cfRule type="expression" dxfId="6057" priority="410" stopIfTrue="1">
      <formula>$D285="X"</formula>
    </cfRule>
  </conditionalFormatting>
  <conditionalFormatting sqref="N294:P294">
    <cfRule type="expression" dxfId="6056" priority="409" stopIfTrue="1">
      <formula>$D294="X"</formula>
    </cfRule>
  </conditionalFormatting>
  <conditionalFormatting sqref="N295:P295">
    <cfRule type="expression" dxfId="6055" priority="408" stopIfTrue="1">
      <formula>$D295="X"</formula>
    </cfRule>
  </conditionalFormatting>
  <conditionalFormatting sqref="N296:P303">
    <cfRule type="expression" dxfId="6054" priority="407" stopIfTrue="1">
      <formula>$D296="X"</formula>
    </cfRule>
  </conditionalFormatting>
  <conditionalFormatting sqref="N305:P305">
    <cfRule type="expression" dxfId="6053" priority="406" stopIfTrue="1">
      <formula>$D305="X"</formula>
    </cfRule>
  </conditionalFormatting>
  <conditionalFormatting sqref="N306:P306">
    <cfRule type="expression" dxfId="6052" priority="405" stopIfTrue="1">
      <formula>$D306="X"</formula>
    </cfRule>
  </conditionalFormatting>
  <conditionalFormatting sqref="N307:P314">
    <cfRule type="expression" dxfId="6051" priority="404" stopIfTrue="1">
      <formula>$D307="X"</formula>
    </cfRule>
  </conditionalFormatting>
  <conditionalFormatting sqref="N316:P316">
    <cfRule type="expression" dxfId="6050" priority="403" stopIfTrue="1">
      <formula>$D316="X"</formula>
    </cfRule>
  </conditionalFormatting>
  <conditionalFormatting sqref="N317:P317">
    <cfRule type="expression" dxfId="6049" priority="402" stopIfTrue="1">
      <formula>$D317="X"</formula>
    </cfRule>
  </conditionalFormatting>
  <conditionalFormatting sqref="N318:P325">
    <cfRule type="expression" dxfId="6048" priority="401" stopIfTrue="1">
      <formula>$D318="X"</formula>
    </cfRule>
  </conditionalFormatting>
  <conditionalFormatting sqref="N327:P327">
    <cfRule type="expression" dxfId="6047" priority="400" stopIfTrue="1">
      <formula>$D327="X"</formula>
    </cfRule>
  </conditionalFormatting>
  <conditionalFormatting sqref="N328:P328">
    <cfRule type="expression" dxfId="6046" priority="399" stopIfTrue="1">
      <formula>$D328="X"</formula>
    </cfRule>
  </conditionalFormatting>
  <conditionalFormatting sqref="N329:P336">
    <cfRule type="expression" dxfId="6045" priority="398" stopIfTrue="1">
      <formula>$D329="X"</formula>
    </cfRule>
  </conditionalFormatting>
  <conditionalFormatting sqref="N338:P338">
    <cfRule type="expression" dxfId="6044" priority="397" stopIfTrue="1">
      <formula>$D338="X"</formula>
    </cfRule>
  </conditionalFormatting>
  <conditionalFormatting sqref="N339:P339">
    <cfRule type="expression" dxfId="6043" priority="396" stopIfTrue="1">
      <formula>$D339="X"</formula>
    </cfRule>
  </conditionalFormatting>
  <conditionalFormatting sqref="N340:P347">
    <cfRule type="expression" dxfId="6042" priority="395" stopIfTrue="1">
      <formula>$D340="X"</formula>
    </cfRule>
  </conditionalFormatting>
  <conditionalFormatting sqref="N8:P8">
    <cfRule type="expression" dxfId="6041" priority="394" stopIfTrue="1">
      <formula>$D8="X"</formula>
    </cfRule>
  </conditionalFormatting>
  <conditionalFormatting sqref="N9:P9">
    <cfRule type="expression" dxfId="6040" priority="393" stopIfTrue="1">
      <formula>$D9="X"</formula>
    </cfRule>
  </conditionalFormatting>
  <conditionalFormatting sqref="N10:P17">
    <cfRule type="expression" dxfId="6039" priority="392" stopIfTrue="1">
      <formula>$D10="X"</formula>
    </cfRule>
  </conditionalFormatting>
  <conditionalFormatting sqref="B337">
    <cfRule type="expression" dxfId="6038" priority="391" stopIfTrue="1">
      <formula>$D337="X"</formula>
    </cfRule>
  </conditionalFormatting>
  <conditionalFormatting sqref="B348">
    <cfRule type="expression" dxfId="6037" priority="390" stopIfTrue="1">
      <formula>$D348="X"</formula>
    </cfRule>
  </conditionalFormatting>
  <conditionalFormatting sqref="L18">
    <cfRule type="expression" dxfId="6036" priority="385" stopIfTrue="1">
      <formula>$D18="X"</formula>
    </cfRule>
  </conditionalFormatting>
  <conditionalFormatting sqref="L293">
    <cfRule type="expression" dxfId="6035" priority="354" stopIfTrue="1">
      <formula>$D293="X"</formula>
    </cfRule>
  </conditionalFormatting>
  <conditionalFormatting sqref="L29">
    <cfRule type="expression" dxfId="6034" priority="378" stopIfTrue="1">
      <formula>$D29="X"</formula>
    </cfRule>
  </conditionalFormatting>
  <conditionalFormatting sqref="L40">
    <cfRule type="expression" dxfId="6033" priority="377" stopIfTrue="1">
      <formula>$D40="X"</formula>
    </cfRule>
  </conditionalFormatting>
  <conditionalFormatting sqref="L51">
    <cfRule type="expression" dxfId="6032" priority="376" stopIfTrue="1">
      <formula>$D51="X"</formula>
    </cfRule>
  </conditionalFormatting>
  <conditionalFormatting sqref="L62">
    <cfRule type="expression" dxfId="6031" priority="375" stopIfTrue="1">
      <formula>$D62="X"</formula>
    </cfRule>
  </conditionalFormatting>
  <conditionalFormatting sqref="L73">
    <cfRule type="expression" dxfId="6030" priority="374" stopIfTrue="1">
      <formula>$D73="X"</formula>
    </cfRule>
  </conditionalFormatting>
  <conditionalFormatting sqref="L84">
    <cfRule type="expression" dxfId="6029" priority="373" stopIfTrue="1">
      <formula>$D84="X"</formula>
    </cfRule>
  </conditionalFormatting>
  <conditionalFormatting sqref="L95">
    <cfRule type="expression" dxfId="6028" priority="372" stopIfTrue="1">
      <formula>$D95="X"</formula>
    </cfRule>
  </conditionalFormatting>
  <conditionalFormatting sqref="L106">
    <cfRule type="expression" dxfId="6027" priority="371" stopIfTrue="1">
      <formula>$D106="X"</formula>
    </cfRule>
  </conditionalFormatting>
  <conditionalFormatting sqref="L117">
    <cfRule type="expression" dxfId="6026" priority="370" stopIfTrue="1">
      <formula>$D117="X"</formula>
    </cfRule>
  </conditionalFormatting>
  <conditionalFormatting sqref="L128">
    <cfRule type="expression" dxfId="6025" priority="369" stopIfTrue="1">
      <formula>$D128="X"</formula>
    </cfRule>
  </conditionalFormatting>
  <conditionalFormatting sqref="L139">
    <cfRule type="expression" dxfId="6024" priority="368" stopIfTrue="1">
      <formula>$D139="X"</formula>
    </cfRule>
  </conditionalFormatting>
  <conditionalFormatting sqref="L150">
    <cfRule type="expression" dxfId="6023" priority="367" stopIfTrue="1">
      <formula>$D150="X"</formula>
    </cfRule>
  </conditionalFormatting>
  <conditionalFormatting sqref="L161">
    <cfRule type="expression" dxfId="6022" priority="366" stopIfTrue="1">
      <formula>$D161="X"</formula>
    </cfRule>
  </conditionalFormatting>
  <conditionalFormatting sqref="L172">
    <cfRule type="expression" dxfId="6021" priority="365" stopIfTrue="1">
      <formula>$D172="X"</formula>
    </cfRule>
  </conditionalFormatting>
  <conditionalFormatting sqref="L183">
    <cfRule type="expression" dxfId="6020" priority="364" stopIfTrue="1">
      <formula>$D183="X"</formula>
    </cfRule>
  </conditionalFormatting>
  <conditionalFormatting sqref="L194">
    <cfRule type="expression" dxfId="6019" priority="363" stopIfTrue="1">
      <formula>$D194="X"</formula>
    </cfRule>
  </conditionalFormatting>
  <conditionalFormatting sqref="L205">
    <cfRule type="expression" dxfId="6018" priority="362" stopIfTrue="1">
      <formula>$D205="X"</formula>
    </cfRule>
  </conditionalFormatting>
  <conditionalFormatting sqref="L216">
    <cfRule type="expression" dxfId="6017" priority="361" stopIfTrue="1">
      <formula>$D216="X"</formula>
    </cfRule>
  </conditionalFormatting>
  <conditionalFormatting sqref="L227">
    <cfRule type="expression" dxfId="6016" priority="360" stopIfTrue="1">
      <formula>$D227="X"</formula>
    </cfRule>
  </conditionalFormatting>
  <conditionalFormatting sqref="L238">
    <cfRule type="expression" dxfId="6015" priority="359" stopIfTrue="1">
      <formula>$D238="X"</formula>
    </cfRule>
  </conditionalFormatting>
  <conditionalFormatting sqref="L249">
    <cfRule type="expression" dxfId="6014" priority="358" stopIfTrue="1">
      <formula>$D249="X"</formula>
    </cfRule>
  </conditionalFormatting>
  <conditionalFormatting sqref="L260">
    <cfRule type="expression" dxfId="6013" priority="357" stopIfTrue="1">
      <formula>$D260="X"</formula>
    </cfRule>
  </conditionalFormatting>
  <conditionalFormatting sqref="L271">
    <cfRule type="expression" dxfId="6012" priority="356" stopIfTrue="1">
      <formula>$D271="X"</formula>
    </cfRule>
  </conditionalFormatting>
  <conditionalFormatting sqref="L282">
    <cfRule type="expression" dxfId="6011" priority="355" stopIfTrue="1">
      <formula>$D282="X"</formula>
    </cfRule>
  </conditionalFormatting>
  <conditionalFormatting sqref="L304">
    <cfRule type="expression" dxfId="6010" priority="353" stopIfTrue="1">
      <formula>$D304="X"</formula>
    </cfRule>
  </conditionalFormatting>
  <conditionalFormatting sqref="L315">
    <cfRule type="expression" dxfId="6009" priority="352" stopIfTrue="1">
      <formula>$D315="X"</formula>
    </cfRule>
  </conditionalFormatting>
  <conditionalFormatting sqref="L326">
    <cfRule type="expression" dxfId="6008" priority="351" stopIfTrue="1">
      <formula>$D326="X"</formula>
    </cfRule>
  </conditionalFormatting>
  <conditionalFormatting sqref="L337">
    <cfRule type="expression" dxfId="6007" priority="350" stopIfTrue="1">
      <formula>$D337="X"</formula>
    </cfRule>
  </conditionalFormatting>
  <conditionalFormatting sqref="L348">
    <cfRule type="expression" dxfId="6006" priority="349" stopIfTrue="1">
      <formula>$D348="X"</formula>
    </cfRule>
  </conditionalFormatting>
  <conditionalFormatting sqref="B8:B17">
    <cfRule type="expression" dxfId="6005" priority="348" stopIfTrue="1">
      <formula>$D8="X"</formula>
    </cfRule>
  </conditionalFormatting>
  <conditionalFormatting sqref="B19:B28">
    <cfRule type="expression" dxfId="6004" priority="347" stopIfTrue="1">
      <formula>$D19="X"</formula>
    </cfRule>
  </conditionalFormatting>
  <conditionalFormatting sqref="B30:B39">
    <cfRule type="expression" dxfId="6003" priority="346" stopIfTrue="1">
      <formula>$D30="X"</formula>
    </cfRule>
  </conditionalFormatting>
  <conditionalFormatting sqref="B41:B50">
    <cfRule type="expression" dxfId="6002" priority="345" stopIfTrue="1">
      <formula>$D41="X"</formula>
    </cfRule>
  </conditionalFormatting>
  <conditionalFormatting sqref="B52:B61">
    <cfRule type="expression" dxfId="6001" priority="344" stopIfTrue="1">
      <formula>$D52="X"</formula>
    </cfRule>
  </conditionalFormatting>
  <conditionalFormatting sqref="B63:B72">
    <cfRule type="expression" dxfId="6000" priority="343" stopIfTrue="1">
      <formula>$D63="X"</formula>
    </cfRule>
  </conditionalFormatting>
  <conditionalFormatting sqref="B74:B83">
    <cfRule type="expression" dxfId="5999" priority="342" stopIfTrue="1">
      <formula>$D74="X"</formula>
    </cfRule>
  </conditionalFormatting>
  <conditionalFormatting sqref="B85:B94">
    <cfRule type="expression" dxfId="5998" priority="341" stopIfTrue="1">
      <formula>$D85="X"</formula>
    </cfRule>
  </conditionalFormatting>
  <conditionalFormatting sqref="B96:B105">
    <cfRule type="expression" dxfId="5997" priority="340" stopIfTrue="1">
      <formula>$D96="X"</formula>
    </cfRule>
  </conditionalFormatting>
  <conditionalFormatting sqref="B107:B116">
    <cfRule type="expression" dxfId="5996" priority="339" stopIfTrue="1">
      <formula>$D107="X"</formula>
    </cfRule>
  </conditionalFormatting>
  <conditionalFormatting sqref="B118:B127">
    <cfRule type="expression" dxfId="5995" priority="338" stopIfTrue="1">
      <formula>$D118="X"</formula>
    </cfRule>
  </conditionalFormatting>
  <conditionalFormatting sqref="B129:B138">
    <cfRule type="expression" dxfId="5994" priority="337" stopIfTrue="1">
      <formula>$D129="X"</formula>
    </cfRule>
  </conditionalFormatting>
  <conditionalFormatting sqref="B140:B149">
    <cfRule type="expression" dxfId="5993" priority="336" stopIfTrue="1">
      <formula>$D140="X"</formula>
    </cfRule>
  </conditionalFormatting>
  <conditionalFormatting sqref="B151:B160">
    <cfRule type="expression" dxfId="5992" priority="335" stopIfTrue="1">
      <formula>$D151="X"</formula>
    </cfRule>
  </conditionalFormatting>
  <conditionalFormatting sqref="B162:B171">
    <cfRule type="expression" dxfId="5991" priority="334" stopIfTrue="1">
      <formula>$D162="X"</formula>
    </cfRule>
  </conditionalFormatting>
  <conditionalFormatting sqref="B173:B182">
    <cfRule type="expression" dxfId="5990" priority="333" stopIfTrue="1">
      <formula>$D173="X"</formula>
    </cfRule>
  </conditionalFormatting>
  <conditionalFormatting sqref="B184:B193">
    <cfRule type="expression" dxfId="5989" priority="332" stopIfTrue="1">
      <formula>$D184="X"</formula>
    </cfRule>
  </conditionalFormatting>
  <conditionalFormatting sqref="B195:B204">
    <cfRule type="expression" dxfId="5988" priority="331" stopIfTrue="1">
      <formula>$D195="X"</formula>
    </cfRule>
  </conditionalFormatting>
  <conditionalFormatting sqref="B206:B215">
    <cfRule type="expression" dxfId="5987" priority="330" stopIfTrue="1">
      <formula>$D206="X"</formula>
    </cfRule>
  </conditionalFormatting>
  <conditionalFormatting sqref="B217:B226">
    <cfRule type="expression" dxfId="5986" priority="329" stopIfTrue="1">
      <formula>$D217="X"</formula>
    </cfRule>
  </conditionalFormatting>
  <conditionalFormatting sqref="B228:B237">
    <cfRule type="expression" dxfId="5985" priority="328" stopIfTrue="1">
      <formula>$D228="X"</formula>
    </cfRule>
  </conditionalFormatting>
  <conditionalFormatting sqref="B239:B248">
    <cfRule type="expression" dxfId="5984" priority="327" stopIfTrue="1">
      <formula>$D239="X"</formula>
    </cfRule>
  </conditionalFormatting>
  <conditionalFormatting sqref="B250:B259">
    <cfRule type="expression" dxfId="5983" priority="326" stopIfTrue="1">
      <formula>$D250="X"</formula>
    </cfRule>
  </conditionalFormatting>
  <conditionalFormatting sqref="B261:B270">
    <cfRule type="expression" dxfId="5982" priority="325" stopIfTrue="1">
      <formula>$D261="X"</formula>
    </cfRule>
  </conditionalFormatting>
  <conditionalFormatting sqref="B272:B281">
    <cfRule type="expression" dxfId="5981" priority="324" stopIfTrue="1">
      <formula>$D272="X"</formula>
    </cfRule>
  </conditionalFormatting>
  <conditionalFormatting sqref="B283:B292">
    <cfRule type="expression" dxfId="5980" priority="323" stopIfTrue="1">
      <formula>$D283="X"</formula>
    </cfRule>
  </conditionalFormatting>
  <conditionalFormatting sqref="B294:B303">
    <cfRule type="expression" dxfId="5979" priority="322" stopIfTrue="1">
      <formula>$D294="X"</formula>
    </cfRule>
  </conditionalFormatting>
  <conditionalFormatting sqref="B305:B314">
    <cfRule type="expression" dxfId="5978" priority="321" stopIfTrue="1">
      <formula>$D305="X"</formula>
    </cfRule>
  </conditionalFormatting>
  <conditionalFormatting sqref="B316:B325">
    <cfRule type="expression" dxfId="5977" priority="320" stopIfTrue="1">
      <formula>$D316="X"</formula>
    </cfRule>
  </conditionalFormatting>
  <conditionalFormatting sqref="B327:B336">
    <cfRule type="expression" dxfId="5976" priority="319" stopIfTrue="1">
      <formula>$D327="X"</formula>
    </cfRule>
  </conditionalFormatting>
  <conditionalFormatting sqref="B338:B347">
    <cfRule type="expression" dxfId="5975" priority="318" stopIfTrue="1">
      <formula>$D338="X"</formula>
    </cfRule>
  </conditionalFormatting>
  <conditionalFormatting sqref="A8">
    <cfRule type="expression" dxfId="5974" priority="2212" stopIfTrue="1">
      <formula>$D18="X"</formula>
    </cfRule>
  </conditionalFormatting>
  <conditionalFormatting sqref="A19">
    <cfRule type="expression" dxfId="5973" priority="317" stopIfTrue="1">
      <formula>$D29="X"</formula>
    </cfRule>
  </conditionalFormatting>
  <conditionalFormatting sqref="A30">
    <cfRule type="expression" dxfId="5972" priority="316" stopIfTrue="1">
      <formula>$D40="X"</formula>
    </cfRule>
  </conditionalFormatting>
  <conditionalFormatting sqref="A41">
    <cfRule type="expression" dxfId="5971" priority="315" stopIfTrue="1">
      <formula>$D51="X"</formula>
    </cfRule>
  </conditionalFormatting>
  <conditionalFormatting sqref="A52">
    <cfRule type="expression" dxfId="5970" priority="314" stopIfTrue="1">
      <formula>$D62="X"</formula>
    </cfRule>
  </conditionalFormatting>
  <conditionalFormatting sqref="A63">
    <cfRule type="expression" dxfId="5969" priority="313" stopIfTrue="1">
      <formula>$D73="X"</formula>
    </cfRule>
  </conditionalFormatting>
  <conditionalFormatting sqref="A74">
    <cfRule type="expression" dxfId="5968" priority="312" stopIfTrue="1">
      <formula>$D84="X"</formula>
    </cfRule>
  </conditionalFormatting>
  <conditionalFormatting sqref="A85">
    <cfRule type="expression" dxfId="5967" priority="311" stopIfTrue="1">
      <formula>$D95="X"</formula>
    </cfRule>
  </conditionalFormatting>
  <conditionalFormatting sqref="A96">
    <cfRule type="expression" dxfId="5966" priority="310" stopIfTrue="1">
      <formula>$D106="X"</formula>
    </cfRule>
  </conditionalFormatting>
  <conditionalFormatting sqref="A107">
    <cfRule type="expression" dxfId="5965" priority="309" stopIfTrue="1">
      <formula>$D117="X"</formula>
    </cfRule>
  </conditionalFormatting>
  <conditionalFormatting sqref="A118">
    <cfRule type="expression" dxfId="5964" priority="308" stopIfTrue="1">
      <formula>$D128="X"</formula>
    </cfRule>
  </conditionalFormatting>
  <conditionalFormatting sqref="A129">
    <cfRule type="expression" dxfId="5963" priority="307" stopIfTrue="1">
      <formula>$D139="X"</formula>
    </cfRule>
  </conditionalFormatting>
  <conditionalFormatting sqref="A140">
    <cfRule type="expression" dxfId="5962" priority="306" stopIfTrue="1">
      <formula>$D150="X"</formula>
    </cfRule>
  </conditionalFormatting>
  <conditionalFormatting sqref="A151">
    <cfRule type="expression" dxfId="5961" priority="305" stopIfTrue="1">
      <formula>$D161="X"</formula>
    </cfRule>
  </conditionalFormatting>
  <conditionalFormatting sqref="A162">
    <cfRule type="expression" dxfId="5960" priority="304" stopIfTrue="1">
      <formula>$D172="X"</formula>
    </cfRule>
  </conditionalFormatting>
  <conditionalFormatting sqref="A173">
    <cfRule type="expression" dxfId="5959" priority="303" stopIfTrue="1">
      <formula>$D183="X"</formula>
    </cfRule>
  </conditionalFormatting>
  <conditionalFormatting sqref="A184">
    <cfRule type="expression" dxfId="5958" priority="302" stopIfTrue="1">
      <formula>$D194="X"</formula>
    </cfRule>
  </conditionalFormatting>
  <conditionalFormatting sqref="A195">
    <cfRule type="expression" dxfId="5957" priority="301" stopIfTrue="1">
      <formula>$D205="X"</formula>
    </cfRule>
  </conditionalFormatting>
  <conditionalFormatting sqref="A206">
    <cfRule type="expression" dxfId="5956" priority="300" stopIfTrue="1">
      <formula>$D216="X"</formula>
    </cfRule>
  </conditionalFormatting>
  <conditionalFormatting sqref="A217">
    <cfRule type="expression" dxfId="5955" priority="299" stopIfTrue="1">
      <formula>$D227="X"</formula>
    </cfRule>
  </conditionalFormatting>
  <conditionalFormatting sqref="A228">
    <cfRule type="expression" dxfId="5954" priority="298" stopIfTrue="1">
      <formula>$D238="X"</formula>
    </cfRule>
  </conditionalFormatting>
  <conditionalFormatting sqref="A239">
    <cfRule type="expression" dxfId="5953" priority="297" stopIfTrue="1">
      <formula>$D249="X"</formula>
    </cfRule>
  </conditionalFormatting>
  <conditionalFormatting sqref="A250">
    <cfRule type="expression" dxfId="5952" priority="296" stopIfTrue="1">
      <formula>$D260="X"</formula>
    </cfRule>
  </conditionalFormatting>
  <conditionalFormatting sqref="A261">
    <cfRule type="expression" dxfId="5951" priority="295" stopIfTrue="1">
      <formula>$D271="X"</formula>
    </cfRule>
  </conditionalFormatting>
  <conditionalFormatting sqref="A272">
    <cfRule type="expression" dxfId="5950" priority="294" stopIfTrue="1">
      <formula>$D282="X"</formula>
    </cfRule>
  </conditionalFormatting>
  <conditionalFormatting sqref="A283">
    <cfRule type="expression" dxfId="5949" priority="293" stopIfTrue="1">
      <formula>$D293="X"</formula>
    </cfRule>
  </conditionalFormatting>
  <conditionalFormatting sqref="A294">
    <cfRule type="expression" dxfId="5948" priority="292" stopIfTrue="1">
      <formula>$D304="X"</formula>
    </cfRule>
  </conditionalFormatting>
  <conditionalFormatting sqref="A305">
    <cfRule type="expression" dxfId="5947" priority="291" stopIfTrue="1">
      <formula>$D315="X"</formula>
    </cfRule>
  </conditionalFormatting>
  <conditionalFormatting sqref="A316">
    <cfRule type="expression" dxfId="5946" priority="290" stopIfTrue="1">
      <formula>$D326="X"</formula>
    </cfRule>
  </conditionalFormatting>
  <conditionalFormatting sqref="A327">
    <cfRule type="expression" dxfId="5945" priority="289" stopIfTrue="1">
      <formula>$D337="X"</formula>
    </cfRule>
  </conditionalFormatting>
  <conditionalFormatting sqref="A338">
    <cfRule type="expression" dxfId="5944" priority="288" stopIfTrue="1">
      <formula>$D348="X"</formula>
    </cfRule>
  </conditionalFormatting>
  <conditionalFormatting sqref="E18 E29 E40 E51 E62 E73 E84 E95 E106 E117 E128 E139 E150 E161 E172 E183 E194 E205 E216 E227 E238 E249 E260 E271 E282 E293 E304 E315 E326 E337 E348">
    <cfRule type="expression" dxfId="5943" priority="2557" stopIfTrue="1">
      <formula>AND(LEN(B18)=0,$E18&gt;0,OR($E18&lt;$F7,ISBLANK(F7)))</formula>
    </cfRule>
  </conditionalFormatting>
  <conditionalFormatting sqref="I8:J17 I140:J149 I206:J215">
    <cfRule type="expression" dxfId="5942" priority="2559"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5941" priority="2567" stopIfTrue="1">
      <formula>OR(AND(#REF!=0,$D19&lt;&gt;"X",$I19&lt;&gt;"U",$I19&lt;&gt;"u",$I19&lt;&gt;"K",I19&lt;&gt;"k",$I19&lt;&gt;"F",$I19&lt;&gt;"f",LEN($B19)&lt;&gt;0),AND($D19="X",$I19&lt;&gt;""),AND(#REF!&lt;&gt;0,OR($I19="F",$I19="f")))</formula>
    </cfRule>
  </conditionalFormatting>
  <conditionalFormatting sqref="I41:J50">
    <cfRule type="expression" dxfId="5940" priority="2583" stopIfTrue="1">
      <formula>OR(AND(#REF!=0,$D41&lt;&gt;"X",$I41&lt;&gt;"U",$I41&lt;&gt;"u",$I41&lt;&gt;"K",I41&lt;&gt;"k",$I41&lt;&gt;"F",$I41&lt;&gt;"f",LEN($B41)&lt;&gt;0),AND($D41="X",$I41&lt;&gt;""),AND(#REF!&lt;&gt;0,OR($I41="F",$I41="f")))</formula>
    </cfRule>
  </conditionalFormatting>
  <conditionalFormatting sqref="E12:E17">
    <cfRule type="expression" dxfId="5939" priority="284" stopIfTrue="1">
      <formula>$D12="X"</formula>
    </cfRule>
  </conditionalFormatting>
  <conditionalFormatting sqref="F12:F17">
    <cfRule type="expression" dxfId="5938" priority="283" stopIfTrue="1">
      <formula>$D12="X"</formula>
    </cfRule>
    <cfRule type="expression" dxfId="5937" priority="285" stopIfTrue="1">
      <formula>AND(NOT(ISBLANK(E12)),ISBLANK(F12))</formula>
    </cfRule>
    <cfRule type="expression" dxfId="5936" priority="286" stopIfTrue="1">
      <formula>AND($F12&gt;0,OR($F12&lt;=$E12,$F12&gt;1,ROUND(F12-E12,6)&lt;ROUND(Mindest,6)))</formula>
    </cfRule>
  </conditionalFormatting>
  <conditionalFormatting sqref="E12:E17">
    <cfRule type="expression" dxfId="5935" priority="287" stopIfTrue="1">
      <formula>AND($E12&gt;0,OR($E12&lt;$F11,ISBLANK(F11)))</formula>
    </cfRule>
  </conditionalFormatting>
  <conditionalFormatting sqref="F19:F28">
    <cfRule type="expression" dxfId="5934" priority="278" stopIfTrue="1">
      <formula>$D19="X"</formula>
    </cfRule>
    <cfRule type="expression" dxfId="5933" priority="280" stopIfTrue="1">
      <formula>AND(NOT(ISBLANK(E19)),ISBLANK(F19))</formula>
    </cfRule>
    <cfRule type="expression" dxfId="5932" priority="281" stopIfTrue="1">
      <formula>AND($F19&gt;0,OR($F19&lt;=$E19,$F19&gt;1,ROUND(F19-E19,6)&lt;ROUND(Mindest,6)))</formula>
    </cfRule>
  </conditionalFormatting>
  <conditionalFormatting sqref="F30:F39">
    <cfRule type="expression" dxfId="5931" priority="273" stopIfTrue="1">
      <formula>$D30="X"</formula>
    </cfRule>
    <cfRule type="expression" dxfId="5930" priority="275" stopIfTrue="1">
      <formula>AND(NOT(ISBLANK(E30)),ISBLANK(F30))</formula>
    </cfRule>
    <cfRule type="expression" dxfId="5929" priority="276" stopIfTrue="1">
      <formula>AND($F30&gt;0,OR($F30&lt;=$E30,$F30&gt;1,ROUND(F30-E30,6)&lt;ROUND(Mindest,6)))</formula>
    </cfRule>
  </conditionalFormatting>
  <conditionalFormatting sqref="F41:F50">
    <cfRule type="expression" dxfId="5928" priority="268" stopIfTrue="1">
      <formula>$D41="X"</formula>
    </cfRule>
    <cfRule type="expression" dxfId="5927" priority="270" stopIfTrue="1">
      <formula>AND(NOT(ISBLANK(E41)),ISBLANK(F41))</formula>
    </cfRule>
    <cfRule type="expression" dxfId="5926" priority="271" stopIfTrue="1">
      <formula>AND($F41&gt;0,OR($F41&lt;=$E41,$F41&gt;1,ROUND(F41-E41,6)&lt;ROUND(Mindest,6)))</formula>
    </cfRule>
  </conditionalFormatting>
  <conditionalFormatting sqref="F52:F61">
    <cfRule type="expression" dxfId="5925" priority="263" stopIfTrue="1">
      <formula>$D52="X"</formula>
    </cfRule>
    <cfRule type="expression" dxfId="5924" priority="265" stopIfTrue="1">
      <formula>AND(NOT(ISBLANK(E52)),ISBLANK(F52))</formula>
    </cfRule>
    <cfRule type="expression" dxfId="5923" priority="266" stopIfTrue="1">
      <formula>AND($F52&gt;0,OR($F52&lt;=$E52,$F52&gt;1,ROUND(F52-E52,6)&lt;ROUND(Mindest,6)))</formula>
    </cfRule>
  </conditionalFormatting>
  <conditionalFormatting sqref="F63:F72">
    <cfRule type="expression" dxfId="5922" priority="258" stopIfTrue="1">
      <formula>$D63="X"</formula>
    </cfRule>
    <cfRule type="expression" dxfId="5921" priority="260" stopIfTrue="1">
      <formula>AND(NOT(ISBLANK(E63)),ISBLANK(F63))</formula>
    </cfRule>
    <cfRule type="expression" dxfId="5920" priority="261" stopIfTrue="1">
      <formula>AND($F63&gt;0,OR($F63&lt;=$E63,$F63&gt;1,ROUND(F63-E63,6)&lt;ROUND(Mindest,6)))</formula>
    </cfRule>
  </conditionalFormatting>
  <conditionalFormatting sqref="F74:F83">
    <cfRule type="expression" dxfId="5919" priority="253" stopIfTrue="1">
      <formula>$D74="X"</formula>
    </cfRule>
    <cfRule type="expression" dxfId="5918" priority="255" stopIfTrue="1">
      <formula>AND(NOT(ISBLANK(E74)),ISBLANK(F74))</formula>
    </cfRule>
    <cfRule type="expression" dxfId="5917" priority="256" stopIfTrue="1">
      <formula>AND($F74&gt;0,OR($F74&lt;=$E74,$F74&gt;1,ROUND(F74-E74,6)&lt;ROUND(Mindest,6)))</formula>
    </cfRule>
  </conditionalFormatting>
  <conditionalFormatting sqref="F85:F94">
    <cfRule type="expression" dxfId="5916" priority="248" stopIfTrue="1">
      <formula>$D85="X"</formula>
    </cfRule>
    <cfRule type="expression" dxfId="5915" priority="250" stopIfTrue="1">
      <formula>AND(NOT(ISBLANK(E85)),ISBLANK(F85))</formula>
    </cfRule>
    <cfRule type="expression" dxfId="5914" priority="251" stopIfTrue="1">
      <formula>AND($F85&gt;0,OR($F85&lt;=$E85,$F85&gt;1,ROUND(F85-E85,6)&lt;ROUND(Mindest,6)))</formula>
    </cfRule>
  </conditionalFormatting>
  <conditionalFormatting sqref="F96:F105">
    <cfRule type="expression" dxfId="5913" priority="243" stopIfTrue="1">
      <formula>$D96="X"</formula>
    </cfRule>
    <cfRule type="expression" dxfId="5912" priority="245" stopIfTrue="1">
      <formula>AND(NOT(ISBLANK(E96)),ISBLANK(F96))</formula>
    </cfRule>
    <cfRule type="expression" dxfId="5911" priority="246" stopIfTrue="1">
      <formula>AND($F96&gt;0,OR($F96&lt;=$E96,$F96&gt;1,ROUND(F96-E96,6)&lt;ROUND(Mindest,6)))</formula>
    </cfRule>
  </conditionalFormatting>
  <conditionalFormatting sqref="F107:F116">
    <cfRule type="expression" dxfId="5910" priority="238" stopIfTrue="1">
      <formula>$D107="X"</formula>
    </cfRule>
    <cfRule type="expression" dxfId="5909" priority="240" stopIfTrue="1">
      <formula>AND(NOT(ISBLANK(E107)),ISBLANK(F107))</formula>
    </cfRule>
    <cfRule type="expression" dxfId="5908" priority="241" stopIfTrue="1">
      <formula>AND($F107&gt;0,OR($F107&lt;=$E107,$F107&gt;1,ROUND(F107-E107,6)&lt;ROUND(Mindest,6)))</formula>
    </cfRule>
  </conditionalFormatting>
  <conditionalFormatting sqref="F118:F127">
    <cfRule type="expression" dxfId="5907" priority="233" stopIfTrue="1">
      <formula>$D118="X"</formula>
    </cfRule>
    <cfRule type="expression" dxfId="5906" priority="235" stopIfTrue="1">
      <formula>AND(NOT(ISBLANK(E118)),ISBLANK(F118))</formula>
    </cfRule>
    <cfRule type="expression" dxfId="5905" priority="236" stopIfTrue="1">
      <formula>AND($F118&gt;0,OR($F118&lt;=$E118,$F118&gt;1,ROUND(F118-E118,6)&lt;ROUND(Mindest,6)))</formula>
    </cfRule>
  </conditionalFormatting>
  <conditionalFormatting sqref="F129:F138">
    <cfRule type="expression" dxfId="5904" priority="228" stopIfTrue="1">
      <formula>$D129="X"</formula>
    </cfRule>
    <cfRule type="expression" dxfId="5903" priority="230" stopIfTrue="1">
      <formula>AND(NOT(ISBLANK(E129)),ISBLANK(F129))</formula>
    </cfRule>
    <cfRule type="expression" dxfId="5902" priority="231" stopIfTrue="1">
      <formula>AND($F129&gt;0,OR($F129&lt;=$E129,$F129&gt;1,ROUND(F129-E129,6)&lt;ROUND(Mindest,6)))</formula>
    </cfRule>
  </conditionalFormatting>
  <conditionalFormatting sqref="F140:F149">
    <cfRule type="expression" dxfId="5901" priority="223" stopIfTrue="1">
      <formula>$D140="X"</formula>
    </cfRule>
    <cfRule type="expression" dxfId="5900" priority="225" stopIfTrue="1">
      <formula>AND(NOT(ISBLANK(E140)),ISBLANK(F140))</formula>
    </cfRule>
    <cfRule type="expression" dxfId="5899" priority="226" stopIfTrue="1">
      <formula>AND($F140&gt;0,OR($F140&lt;=$E140,$F140&gt;1,ROUND(F140-E140,6)&lt;ROUND(Mindest,6)))</formula>
    </cfRule>
  </conditionalFormatting>
  <conditionalFormatting sqref="F151:F160">
    <cfRule type="expression" dxfId="5898" priority="218" stopIfTrue="1">
      <formula>$D151="X"</formula>
    </cfRule>
    <cfRule type="expression" dxfId="5897" priority="220" stopIfTrue="1">
      <formula>AND(NOT(ISBLANK(E151)),ISBLANK(F151))</formula>
    </cfRule>
    <cfRule type="expression" dxfId="5896" priority="221" stopIfTrue="1">
      <formula>AND($F151&gt;0,OR($F151&lt;=$E151,$F151&gt;1,ROUND(F151-E151,6)&lt;ROUND(Mindest,6)))</formula>
    </cfRule>
  </conditionalFormatting>
  <conditionalFormatting sqref="F162:F171">
    <cfRule type="expression" dxfId="5895" priority="213" stopIfTrue="1">
      <formula>$D162="X"</formula>
    </cfRule>
    <cfRule type="expression" dxfId="5894" priority="215" stopIfTrue="1">
      <formula>AND(NOT(ISBLANK(E162)),ISBLANK(F162))</formula>
    </cfRule>
    <cfRule type="expression" dxfId="5893" priority="216" stopIfTrue="1">
      <formula>AND($F162&gt;0,OR($F162&lt;=$E162,$F162&gt;1,ROUND(F162-E162,6)&lt;ROUND(Mindest,6)))</formula>
    </cfRule>
  </conditionalFormatting>
  <conditionalFormatting sqref="F173:F182">
    <cfRule type="expression" dxfId="5892" priority="208" stopIfTrue="1">
      <formula>$D173="X"</formula>
    </cfRule>
    <cfRule type="expression" dxfId="5891" priority="210" stopIfTrue="1">
      <formula>AND(NOT(ISBLANK(E173)),ISBLANK(F173))</formula>
    </cfRule>
    <cfRule type="expression" dxfId="5890" priority="211" stopIfTrue="1">
      <formula>AND($F173&gt;0,OR($F173&lt;=$E173,$F173&gt;1,ROUND(F173-E173,6)&lt;ROUND(Mindest,6)))</formula>
    </cfRule>
  </conditionalFormatting>
  <conditionalFormatting sqref="F184:F193">
    <cfRule type="expression" dxfId="5889" priority="203" stopIfTrue="1">
      <formula>$D184="X"</formula>
    </cfRule>
    <cfRule type="expression" dxfId="5888" priority="205" stopIfTrue="1">
      <formula>AND(NOT(ISBLANK(E184)),ISBLANK(F184))</formula>
    </cfRule>
    <cfRule type="expression" dxfId="5887" priority="206" stopIfTrue="1">
      <formula>AND($F184&gt;0,OR($F184&lt;=$E184,$F184&gt;1,ROUND(F184-E184,6)&lt;ROUND(Mindest,6)))</formula>
    </cfRule>
  </conditionalFormatting>
  <conditionalFormatting sqref="F195:F204">
    <cfRule type="expression" dxfId="5886" priority="198" stopIfTrue="1">
      <formula>$D195="X"</formula>
    </cfRule>
    <cfRule type="expression" dxfId="5885" priority="200" stopIfTrue="1">
      <formula>AND(NOT(ISBLANK(E195)),ISBLANK(F195))</formula>
    </cfRule>
    <cfRule type="expression" dxfId="5884" priority="201" stopIfTrue="1">
      <formula>AND($F195&gt;0,OR($F195&lt;=$E195,$F195&gt;1,ROUND(F195-E195,6)&lt;ROUND(Mindest,6)))</formula>
    </cfRule>
  </conditionalFormatting>
  <conditionalFormatting sqref="F206:F215">
    <cfRule type="expression" dxfId="5883" priority="193" stopIfTrue="1">
      <formula>$D206="X"</formula>
    </cfRule>
    <cfRule type="expression" dxfId="5882" priority="195" stopIfTrue="1">
      <formula>AND(NOT(ISBLANK(E206)),ISBLANK(F206))</formula>
    </cfRule>
    <cfRule type="expression" dxfId="5881" priority="196" stopIfTrue="1">
      <formula>AND($F206&gt;0,OR($F206&lt;=$E206,$F206&gt;1,ROUND(F206-E206,6)&lt;ROUND(Mindest,6)))</formula>
    </cfRule>
  </conditionalFormatting>
  <conditionalFormatting sqref="F217:F226">
    <cfRule type="expression" dxfId="5880" priority="188" stopIfTrue="1">
      <formula>$D217="X"</formula>
    </cfRule>
    <cfRule type="expression" dxfId="5879" priority="190" stopIfTrue="1">
      <formula>AND(NOT(ISBLANK(E217)),ISBLANK(F217))</formula>
    </cfRule>
    <cfRule type="expression" dxfId="5878" priority="191" stopIfTrue="1">
      <formula>AND($F217&gt;0,OR($F217&lt;=$E217,$F217&gt;1,ROUND(F217-E217,6)&lt;ROUND(Mindest,6)))</formula>
    </cfRule>
  </conditionalFormatting>
  <conditionalFormatting sqref="F228:F237">
    <cfRule type="expression" dxfId="5877" priority="183" stopIfTrue="1">
      <formula>$D228="X"</formula>
    </cfRule>
    <cfRule type="expression" dxfId="5876" priority="185" stopIfTrue="1">
      <formula>AND(NOT(ISBLANK(E228)),ISBLANK(F228))</formula>
    </cfRule>
    <cfRule type="expression" dxfId="5875" priority="186" stopIfTrue="1">
      <formula>AND($F228&gt;0,OR($F228&lt;=$E228,$F228&gt;1,ROUND(F228-E228,6)&lt;ROUND(Mindest,6)))</formula>
    </cfRule>
  </conditionalFormatting>
  <conditionalFormatting sqref="F239:F248">
    <cfRule type="expression" dxfId="5874" priority="178" stopIfTrue="1">
      <formula>$D239="X"</formula>
    </cfRule>
    <cfRule type="expression" dxfId="5873" priority="180" stopIfTrue="1">
      <formula>AND(NOT(ISBLANK(E239)),ISBLANK(F239))</formula>
    </cfRule>
    <cfRule type="expression" dxfId="5872" priority="181" stopIfTrue="1">
      <formula>AND($F239&gt;0,OR($F239&lt;=$E239,$F239&gt;1,ROUND(F239-E239,6)&lt;ROUND(Mindest,6)))</formula>
    </cfRule>
  </conditionalFormatting>
  <conditionalFormatting sqref="F250:F259">
    <cfRule type="expression" dxfId="5871" priority="173" stopIfTrue="1">
      <formula>$D250="X"</formula>
    </cfRule>
    <cfRule type="expression" dxfId="5870" priority="175" stopIfTrue="1">
      <formula>AND(NOT(ISBLANK(E250)),ISBLANK(F250))</formula>
    </cfRule>
    <cfRule type="expression" dxfId="5869" priority="176" stopIfTrue="1">
      <formula>AND($F250&gt;0,OR($F250&lt;=$E250,$F250&gt;1,ROUND(F250-E250,6)&lt;ROUND(Mindest,6)))</formula>
    </cfRule>
  </conditionalFormatting>
  <conditionalFormatting sqref="F261:F270">
    <cfRule type="expression" dxfId="5868" priority="168" stopIfTrue="1">
      <formula>$D261="X"</formula>
    </cfRule>
    <cfRule type="expression" dxfId="5867" priority="170" stopIfTrue="1">
      <formula>AND(NOT(ISBLANK(E261)),ISBLANK(F261))</formula>
    </cfRule>
    <cfRule type="expression" dxfId="5866" priority="171" stopIfTrue="1">
      <formula>AND($F261&gt;0,OR($F261&lt;=$E261,$F261&gt;1,ROUND(F261-E261,6)&lt;ROUND(Mindest,6)))</formula>
    </cfRule>
  </conditionalFormatting>
  <conditionalFormatting sqref="F272:F281">
    <cfRule type="expression" dxfId="5865" priority="163" stopIfTrue="1">
      <formula>$D272="X"</formula>
    </cfRule>
    <cfRule type="expression" dxfId="5864" priority="165" stopIfTrue="1">
      <formula>AND(NOT(ISBLANK(E272)),ISBLANK(F272))</formula>
    </cfRule>
    <cfRule type="expression" dxfId="5863" priority="166" stopIfTrue="1">
      <formula>AND($F272&gt;0,OR($F272&lt;=$E272,$F272&gt;1,ROUND(F272-E272,6)&lt;ROUND(Mindest,6)))</formula>
    </cfRule>
  </conditionalFormatting>
  <conditionalFormatting sqref="F283:F292">
    <cfRule type="expression" dxfId="5862" priority="158" stopIfTrue="1">
      <formula>$D283="X"</formula>
    </cfRule>
    <cfRule type="expression" dxfId="5861" priority="160" stopIfTrue="1">
      <formula>AND(NOT(ISBLANK(E283)),ISBLANK(F283))</formula>
    </cfRule>
    <cfRule type="expression" dxfId="5860" priority="161" stopIfTrue="1">
      <formula>AND($F283&gt;0,OR($F283&lt;=$E283,$F283&gt;1,ROUND(F283-E283,6)&lt;ROUND(Mindest,6)))</formula>
    </cfRule>
  </conditionalFormatting>
  <conditionalFormatting sqref="F294:F303">
    <cfRule type="expression" dxfId="5859" priority="153" stopIfTrue="1">
      <formula>$D294="X"</formula>
    </cfRule>
    <cfRule type="expression" dxfId="5858" priority="155" stopIfTrue="1">
      <formula>AND(NOT(ISBLANK(E294)),ISBLANK(F294))</formula>
    </cfRule>
    <cfRule type="expression" dxfId="5857" priority="156" stopIfTrue="1">
      <formula>AND($F294&gt;0,OR($F294&lt;=$E294,$F294&gt;1,ROUND(F294-E294,6)&lt;ROUND(Mindest,6)))</formula>
    </cfRule>
  </conditionalFormatting>
  <conditionalFormatting sqref="F305:F314">
    <cfRule type="expression" dxfId="5856" priority="148" stopIfTrue="1">
      <formula>$D305="X"</formula>
    </cfRule>
    <cfRule type="expression" dxfId="5855" priority="150" stopIfTrue="1">
      <formula>AND(NOT(ISBLANK(E305)),ISBLANK(F305))</formula>
    </cfRule>
    <cfRule type="expression" dxfId="5854" priority="151" stopIfTrue="1">
      <formula>AND($F305&gt;0,OR($F305&lt;=$E305,$F305&gt;1,ROUND(F305-E305,6)&lt;ROUND(Mindest,6)))</formula>
    </cfRule>
  </conditionalFormatting>
  <conditionalFormatting sqref="F316:F325">
    <cfRule type="expression" dxfId="5853" priority="143" stopIfTrue="1">
      <formula>$D316="X"</formula>
    </cfRule>
    <cfRule type="expression" dxfId="5852" priority="145" stopIfTrue="1">
      <formula>AND(NOT(ISBLANK(E316)),ISBLANK(F316))</formula>
    </cfRule>
    <cfRule type="expression" dxfId="5851" priority="146" stopIfTrue="1">
      <formula>AND($F316&gt;0,OR($F316&lt;=$E316,$F316&gt;1,ROUND(F316-E316,6)&lt;ROUND(Mindest,6)))</formula>
    </cfRule>
  </conditionalFormatting>
  <conditionalFormatting sqref="F327:F336">
    <cfRule type="expression" dxfId="5850" priority="138" stopIfTrue="1">
      <formula>$D327="X"</formula>
    </cfRule>
    <cfRule type="expression" dxfId="5849" priority="140" stopIfTrue="1">
      <formula>AND(NOT(ISBLANK(E327)),ISBLANK(F327))</formula>
    </cfRule>
    <cfRule type="expression" dxfId="5848" priority="141" stopIfTrue="1">
      <formula>AND($F327&gt;0,OR($F327&lt;=$E327,$F327&gt;1,ROUND(F327-E327,6)&lt;ROUND(Mindest,6)))</formula>
    </cfRule>
  </conditionalFormatting>
  <conditionalFormatting sqref="F338:F347">
    <cfRule type="expression" dxfId="5847" priority="133" stopIfTrue="1">
      <formula>$D338="X"</formula>
    </cfRule>
    <cfRule type="expression" dxfId="5846" priority="135" stopIfTrue="1">
      <formula>AND(NOT(ISBLANK(E338)),ISBLANK(F338))</formula>
    </cfRule>
    <cfRule type="expression" dxfId="5845" priority="136" stopIfTrue="1">
      <formula>AND($F338&gt;0,OR($F338&lt;=$E338,$F338&gt;1,ROUND(F338-E338,6)&lt;ROUND(Mindest,6)))</formula>
    </cfRule>
  </conditionalFormatting>
  <conditionalFormatting sqref="E12:E17">
    <cfRule type="expression" dxfId="5844" priority="131" stopIfTrue="1">
      <formula>$D12="X"</formula>
    </cfRule>
  </conditionalFormatting>
  <conditionalFormatting sqref="E12:E17">
    <cfRule type="expression" dxfId="5843" priority="132" stopIfTrue="1">
      <formula>AND($E12&gt;0,OR($E12&lt;$F11,ISBLANK(F11)))</formula>
    </cfRule>
  </conditionalFormatting>
  <conditionalFormatting sqref="E20:E28">
    <cfRule type="expression" dxfId="5842" priority="129" stopIfTrue="1">
      <formula>$D20="X"</formula>
    </cfRule>
  </conditionalFormatting>
  <conditionalFormatting sqref="E20:E28">
    <cfRule type="expression" dxfId="5841" priority="130" stopIfTrue="1">
      <formula>AND($E20&gt;0,OR($E20&lt;$F19,ISBLANK(F19)))</formula>
    </cfRule>
  </conditionalFormatting>
  <conditionalFormatting sqref="E31:E39">
    <cfRule type="expression" dxfId="5840" priority="127" stopIfTrue="1">
      <formula>$D31="X"</formula>
    </cfRule>
  </conditionalFormatting>
  <conditionalFormatting sqref="E31:E39">
    <cfRule type="expression" dxfId="5839" priority="128" stopIfTrue="1">
      <formula>AND($E31&gt;0,OR($E31&lt;$F30,ISBLANK(F30)))</formula>
    </cfRule>
  </conditionalFormatting>
  <conditionalFormatting sqref="E42:E50">
    <cfRule type="expression" dxfId="5838" priority="125" stopIfTrue="1">
      <formula>$D42="X"</formula>
    </cfRule>
  </conditionalFormatting>
  <conditionalFormatting sqref="E42:E50">
    <cfRule type="expression" dxfId="5837" priority="126" stopIfTrue="1">
      <formula>AND($E42&gt;0,OR($E42&lt;$F41,ISBLANK(F41)))</formula>
    </cfRule>
  </conditionalFormatting>
  <conditionalFormatting sqref="E53:E61">
    <cfRule type="expression" dxfId="5836" priority="123" stopIfTrue="1">
      <formula>$D53="X"</formula>
    </cfRule>
  </conditionalFormatting>
  <conditionalFormatting sqref="E53:E61">
    <cfRule type="expression" dxfId="5835" priority="124" stopIfTrue="1">
      <formula>AND($E53&gt;0,OR($E53&lt;$F52,ISBLANK(F52)))</formula>
    </cfRule>
  </conditionalFormatting>
  <conditionalFormatting sqref="E64:E72">
    <cfRule type="expression" dxfId="5834" priority="121" stopIfTrue="1">
      <formula>$D64="X"</formula>
    </cfRule>
  </conditionalFormatting>
  <conditionalFormatting sqref="E64:E72">
    <cfRule type="expression" dxfId="5833" priority="122" stopIfTrue="1">
      <formula>AND($E64&gt;0,OR($E64&lt;$F63,ISBLANK(F63)))</formula>
    </cfRule>
  </conditionalFormatting>
  <conditionalFormatting sqref="E75:E83">
    <cfRule type="expression" dxfId="5832" priority="119" stopIfTrue="1">
      <formula>$D75="X"</formula>
    </cfRule>
  </conditionalFormatting>
  <conditionalFormatting sqref="E75:E83">
    <cfRule type="expression" dxfId="5831" priority="120" stopIfTrue="1">
      <formula>AND($E75&gt;0,OR($E75&lt;$F74,ISBLANK(F74)))</formula>
    </cfRule>
  </conditionalFormatting>
  <conditionalFormatting sqref="E86:E94">
    <cfRule type="expression" dxfId="5830" priority="117" stopIfTrue="1">
      <formula>$D86="X"</formula>
    </cfRule>
  </conditionalFormatting>
  <conditionalFormatting sqref="E86:E94">
    <cfRule type="expression" dxfId="5829" priority="118" stopIfTrue="1">
      <formula>AND($E86&gt;0,OR($E86&lt;$F85,ISBLANK(F85)))</formula>
    </cfRule>
  </conditionalFormatting>
  <conditionalFormatting sqref="E97:E105">
    <cfRule type="expression" dxfId="5828" priority="115" stopIfTrue="1">
      <formula>$D97="X"</formula>
    </cfRule>
  </conditionalFormatting>
  <conditionalFormatting sqref="E97:E105">
    <cfRule type="expression" dxfId="5827" priority="116" stopIfTrue="1">
      <formula>AND($E97&gt;0,OR($E97&lt;$F96,ISBLANK(F96)))</formula>
    </cfRule>
  </conditionalFormatting>
  <conditionalFormatting sqref="E108:E116">
    <cfRule type="expression" dxfId="5826" priority="113" stopIfTrue="1">
      <formula>$D108="X"</formula>
    </cfRule>
  </conditionalFormatting>
  <conditionalFormatting sqref="E108:E116">
    <cfRule type="expression" dxfId="5825" priority="114" stopIfTrue="1">
      <formula>AND($E108&gt;0,OR($E108&lt;$F107,ISBLANK(F107)))</formula>
    </cfRule>
  </conditionalFormatting>
  <conditionalFormatting sqref="E119:E127">
    <cfRule type="expression" dxfId="5824" priority="111" stopIfTrue="1">
      <formula>$D119="X"</formula>
    </cfRule>
  </conditionalFormatting>
  <conditionalFormatting sqref="E119:E127">
    <cfRule type="expression" dxfId="5823" priority="112" stopIfTrue="1">
      <formula>AND($E119&gt;0,OR($E119&lt;$F118,ISBLANK(F118)))</formula>
    </cfRule>
  </conditionalFormatting>
  <conditionalFormatting sqref="E130:E138">
    <cfRule type="expression" dxfId="5822" priority="109" stopIfTrue="1">
      <formula>$D130="X"</formula>
    </cfRule>
  </conditionalFormatting>
  <conditionalFormatting sqref="E130:E138">
    <cfRule type="expression" dxfId="5821" priority="110" stopIfTrue="1">
      <formula>AND($E130&gt;0,OR($E130&lt;$F129,ISBLANK(F129)))</formula>
    </cfRule>
  </conditionalFormatting>
  <conditionalFormatting sqref="E141:E149">
    <cfRule type="expression" dxfId="5820" priority="107" stopIfTrue="1">
      <formula>$D141="X"</formula>
    </cfRule>
  </conditionalFormatting>
  <conditionalFormatting sqref="E141:E149">
    <cfRule type="expression" dxfId="5819" priority="108" stopIfTrue="1">
      <formula>AND($E141&gt;0,OR($E141&lt;$F140,ISBLANK(F140)))</formula>
    </cfRule>
  </conditionalFormatting>
  <conditionalFormatting sqref="E152:E160">
    <cfRule type="expression" dxfId="5818" priority="105" stopIfTrue="1">
      <formula>$D152="X"</formula>
    </cfRule>
  </conditionalFormatting>
  <conditionalFormatting sqref="E152:E160">
    <cfRule type="expression" dxfId="5817" priority="106" stopIfTrue="1">
      <formula>AND($E152&gt;0,OR($E152&lt;$F151,ISBLANK(F151)))</formula>
    </cfRule>
  </conditionalFormatting>
  <conditionalFormatting sqref="E163:E171">
    <cfRule type="expression" dxfId="5816" priority="103" stopIfTrue="1">
      <formula>$D163="X"</formula>
    </cfRule>
  </conditionalFormatting>
  <conditionalFormatting sqref="E163:E171">
    <cfRule type="expression" dxfId="5815" priority="104" stopIfTrue="1">
      <formula>AND($E163&gt;0,OR($E163&lt;$F162,ISBLANK(F162)))</formula>
    </cfRule>
  </conditionalFormatting>
  <conditionalFormatting sqref="E174:E182">
    <cfRule type="expression" dxfId="5814" priority="101" stopIfTrue="1">
      <formula>$D174="X"</formula>
    </cfRule>
  </conditionalFormatting>
  <conditionalFormatting sqref="E174:E182">
    <cfRule type="expression" dxfId="5813" priority="102" stopIfTrue="1">
      <formula>AND($E174&gt;0,OR($E174&lt;$F173,ISBLANK(F173)))</formula>
    </cfRule>
  </conditionalFormatting>
  <conditionalFormatting sqref="E185:E193">
    <cfRule type="expression" dxfId="5812" priority="99" stopIfTrue="1">
      <formula>$D185="X"</formula>
    </cfRule>
  </conditionalFormatting>
  <conditionalFormatting sqref="E185:E193">
    <cfRule type="expression" dxfId="5811" priority="100" stopIfTrue="1">
      <formula>AND($E185&gt;0,OR($E185&lt;$F184,ISBLANK(F184)))</formula>
    </cfRule>
  </conditionalFormatting>
  <conditionalFormatting sqref="E196:E204">
    <cfRule type="expression" dxfId="5810" priority="97" stopIfTrue="1">
      <formula>$D196="X"</formula>
    </cfRule>
  </conditionalFormatting>
  <conditionalFormatting sqref="E196:E204">
    <cfRule type="expression" dxfId="5809" priority="98" stopIfTrue="1">
      <formula>AND($E196&gt;0,OR($E196&lt;$F195,ISBLANK(F195)))</formula>
    </cfRule>
  </conditionalFormatting>
  <conditionalFormatting sqref="E207:E215">
    <cfRule type="expression" dxfId="5808" priority="95" stopIfTrue="1">
      <formula>$D207="X"</formula>
    </cfRule>
  </conditionalFormatting>
  <conditionalFormatting sqref="E207:E215">
    <cfRule type="expression" dxfId="5807" priority="96" stopIfTrue="1">
      <formula>AND($E207&gt;0,OR($E207&lt;$F206,ISBLANK(F206)))</formula>
    </cfRule>
  </conditionalFormatting>
  <conditionalFormatting sqref="E218:E226">
    <cfRule type="expression" dxfId="5806" priority="93" stopIfTrue="1">
      <formula>$D218="X"</formula>
    </cfRule>
  </conditionalFormatting>
  <conditionalFormatting sqref="E218:E226">
    <cfRule type="expression" dxfId="5805" priority="94" stopIfTrue="1">
      <formula>AND($E218&gt;0,OR($E218&lt;$F217,ISBLANK(F217)))</formula>
    </cfRule>
  </conditionalFormatting>
  <conditionalFormatting sqref="E229:E237">
    <cfRule type="expression" dxfId="5804" priority="91" stopIfTrue="1">
      <formula>$D229="X"</formula>
    </cfRule>
  </conditionalFormatting>
  <conditionalFormatting sqref="E229:E237">
    <cfRule type="expression" dxfId="5803" priority="92" stopIfTrue="1">
      <formula>AND($E229&gt;0,OR($E229&lt;$F228,ISBLANK(F228)))</formula>
    </cfRule>
  </conditionalFormatting>
  <conditionalFormatting sqref="E240:E248">
    <cfRule type="expression" dxfId="5802" priority="89" stopIfTrue="1">
      <formula>$D240="X"</formula>
    </cfRule>
  </conditionalFormatting>
  <conditionalFormatting sqref="E240:E248">
    <cfRule type="expression" dxfId="5801" priority="90" stopIfTrue="1">
      <formula>AND($E240&gt;0,OR($E240&lt;$F239,ISBLANK(F239)))</formula>
    </cfRule>
  </conditionalFormatting>
  <conditionalFormatting sqref="E251:E259">
    <cfRule type="expression" dxfId="5800" priority="87" stopIfTrue="1">
      <formula>$D251="X"</formula>
    </cfRule>
  </conditionalFormatting>
  <conditionalFormatting sqref="E251:E259">
    <cfRule type="expression" dxfId="5799" priority="88" stopIfTrue="1">
      <formula>AND($E251&gt;0,OR($E251&lt;$F250,ISBLANK(F250)))</formula>
    </cfRule>
  </conditionalFormatting>
  <conditionalFormatting sqref="E262:E270">
    <cfRule type="expression" dxfId="5798" priority="85" stopIfTrue="1">
      <formula>$D262="X"</formula>
    </cfRule>
  </conditionalFormatting>
  <conditionalFormatting sqref="E262:E270">
    <cfRule type="expression" dxfId="5797" priority="86" stopIfTrue="1">
      <formula>AND($E262&gt;0,OR($E262&lt;$F261,ISBLANK(F261)))</formula>
    </cfRule>
  </conditionalFormatting>
  <conditionalFormatting sqref="E273:E281">
    <cfRule type="expression" dxfId="5796" priority="83" stopIfTrue="1">
      <formula>$D273="X"</formula>
    </cfRule>
  </conditionalFormatting>
  <conditionalFormatting sqref="E273:E281">
    <cfRule type="expression" dxfId="5795" priority="84" stopIfTrue="1">
      <formula>AND($E273&gt;0,OR($E273&lt;$F272,ISBLANK(F272)))</formula>
    </cfRule>
  </conditionalFormatting>
  <conditionalFormatting sqref="E284:E292">
    <cfRule type="expression" dxfId="5794" priority="81" stopIfTrue="1">
      <formula>$D284="X"</formula>
    </cfRule>
  </conditionalFormatting>
  <conditionalFormatting sqref="E284:E292">
    <cfRule type="expression" dxfId="5793" priority="82" stopIfTrue="1">
      <formula>AND($E284&gt;0,OR($E284&lt;$F283,ISBLANK(F283)))</formula>
    </cfRule>
  </conditionalFormatting>
  <conditionalFormatting sqref="E295:E303">
    <cfRule type="expression" dxfId="5792" priority="79" stopIfTrue="1">
      <formula>$D295="X"</formula>
    </cfRule>
  </conditionalFormatting>
  <conditionalFormatting sqref="E295:E303">
    <cfRule type="expression" dxfId="5791" priority="80" stopIfTrue="1">
      <formula>AND($E295&gt;0,OR($E295&lt;$F294,ISBLANK(F294)))</formula>
    </cfRule>
  </conditionalFormatting>
  <conditionalFormatting sqref="E306:E314">
    <cfRule type="expression" dxfId="5790" priority="77" stopIfTrue="1">
      <formula>$D306="X"</formula>
    </cfRule>
  </conditionalFormatting>
  <conditionalFormatting sqref="E306:E314">
    <cfRule type="expression" dxfId="5789" priority="78" stopIfTrue="1">
      <formula>AND($E306&gt;0,OR($E306&lt;$F305,ISBLANK(F305)))</formula>
    </cfRule>
  </conditionalFormatting>
  <conditionalFormatting sqref="E317:E325">
    <cfRule type="expression" dxfId="5788" priority="75" stopIfTrue="1">
      <formula>$D317="X"</formula>
    </cfRule>
  </conditionalFormatting>
  <conditionalFormatting sqref="E317:E325">
    <cfRule type="expression" dxfId="5787" priority="76" stopIfTrue="1">
      <formula>AND($E317&gt;0,OR($E317&lt;$F316,ISBLANK(F316)))</formula>
    </cfRule>
  </conditionalFormatting>
  <conditionalFormatting sqref="E328:E336">
    <cfRule type="expression" dxfId="5786" priority="73" stopIfTrue="1">
      <formula>$D328="X"</formula>
    </cfRule>
  </conditionalFormatting>
  <conditionalFormatting sqref="E328:E336">
    <cfRule type="expression" dxfId="5785" priority="74" stopIfTrue="1">
      <formula>AND($E328&gt;0,OR($E328&lt;$F327,ISBLANK(F327)))</formula>
    </cfRule>
  </conditionalFormatting>
  <conditionalFormatting sqref="E339:E347">
    <cfRule type="expression" dxfId="5784" priority="71" stopIfTrue="1">
      <formula>$D339="X"</formula>
    </cfRule>
  </conditionalFormatting>
  <conditionalFormatting sqref="E339:E347">
    <cfRule type="expression" dxfId="5783" priority="72" stopIfTrue="1">
      <formula>AND($E339&gt;0,OR($E339&lt;$F338,ISBLANK(F338)))</formula>
    </cfRule>
  </conditionalFormatting>
  <conditionalFormatting sqref="G8:G11">
    <cfRule type="expression" dxfId="5782" priority="68" stopIfTrue="1">
      <formula>$D8="X"</formula>
    </cfRule>
  </conditionalFormatting>
  <conditionalFormatting sqref="E10:E11">
    <cfRule type="expression" dxfId="5781" priority="67" stopIfTrue="1">
      <formula>$D10="X"</formula>
    </cfRule>
  </conditionalFormatting>
  <conditionalFormatting sqref="F8:F11">
    <cfRule type="expression" dxfId="5780" priority="66" stopIfTrue="1">
      <formula>$D8="X"</formula>
    </cfRule>
    <cfRule type="expression" dxfId="5779" priority="69" stopIfTrue="1">
      <formula>AND(NOT(ISBLANK(E8)),ISBLANK(F8))</formula>
    </cfRule>
    <cfRule type="expression" dxfId="5778" priority="70" stopIfTrue="1">
      <formula>AND($F8&gt;0,OR($F8&lt;=$E8,$F8&gt;1,ROUND(F8-E8,6)&lt;ROUND(Mindest,6)))</formula>
    </cfRule>
  </conditionalFormatting>
  <conditionalFormatting sqref="E9:E11">
    <cfRule type="expression" dxfId="5777" priority="64" stopIfTrue="1">
      <formula>$D9="X"</formula>
    </cfRule>
  </conditionalFormatting>
  <conditionalFormatting sqref="E9:E11">
    <cfRule type="expression" dxfId="5776" priority="65" stopIfTrue="1">
      <formula>AND($E9&gt;0,OR($E9&lt;$F8,ISBLANK(F8)))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5775" priority="63">
      <formula>OR($N$5="x",$N$5="X")</formula>
    </cfRule>
  </conditionalFormatting>
  <conditionalFormatting sqref="O348">
    <cfRule type="expression" dxfId="5774" priority="1" stopIfTrue="1">
      <formula>$D348="X"</formula>
    </cfRule>
  </conditionalFormatting>
  <conditionalFormatting sqref="P29">
    <cfRule type="expression" dxfId="5773" priority="61" stopIfTrue="1">
      <formula>$D29="X"</formula>
    </cfRule>
  </conditionalFormatting>
  <conditionalFormatting sqref="P40">
    <cfRule type="expression" dxfId="5772" priority="60" stopIfTrue="1">
      <formula>$D40="X"</formula>
    </cfRule>
  </conditionalFormatting>
  <conditionalFormatting sqref="P51">
    <cfRule type="expression" dxfId="5771" priority="59" stopIfTrue="1">
      <formula>$D51="X"</formula>
    </cfRule>
  </conditionalFormatting>
  <conditionalFormatting sqref="P62">
    <cfRule type="expression" dxfId="5770" priority="58" stopIfTrue="1">
      <formula>$D62="X"</formula>
    </cfRule>
  </conditionalFormatting>
  <conditionalFormatting sqref="P73">
    <cfRule type="expression" dxfId="5769" priority="57" stopIfTrue="1">
      <formula>$D73="X"</formula>
    </cfRule>
  </conditionalFormatting>
  <conditionalFormatting sqref="P84">
    <cfRule type="expression" dxfId="5768" priority="56" stopIfTrue="1">
      <formula>$D84="X"</formula>
    </cfRule>
  </conditionalFormatting>
  <conditionalFormatting sqref="P95">
    <cfRule type="expression" dxfId="5767" priority="55" stopIfTrue="1">
      <formula>$D95="X"</formula>
    </cfRule>
  </conditionalFormatting>
  <conditionalFormatting sqref="P106">
    <cfRule type="expression" dxfId="5766" priority="54" stopIfTrue="1">
      <formula>$D106="X"</formula>
    </cfRule>
  </conditionalFormatting>
  <conditionalFormatting sqref="P117">
    <cfRule type="expression" dxfId="5765" priority="53" stopIfTrue="1">
      <formula>$D117="X"</formula>
    </cfRule>
  </conditionalFormatting>
  <conditionalFormatting sqref="P128">
    <cfRule type="expression" dxfId="5764" priority="52" stopIfTrue="1">
      <formula>$D128="X"</formula>
    </cfRule>
  </conditionalFormatting>
  <conditionalFormatting sqref="P139">
    <cfRule type="expression" dxfId="5763" priority="51" stopIfTrue="1">
      <formula>$D139="X"</formula>
    </cfRule>
  </conditionalFormatting>
  <conditionalFormatting sqref="P150">
    <cfRule type="expression" dxfId="5762" priority="50" stopIfTrue="1">
      <formula>$D150="X"</formula>
    </cfRule>
  </conditionalFormatting>
  <conditionalFormatting sqref="P161">
    <cfRule type="expression" dxfId="5761" priority="49" stopIfTrue="1">
      <formula>$D161="X"</formula>
    </cfRule>
  </conditionalFormatting>
  <conditionalFormatting sqref="P172">
    <cfRule type="expression" dxfId="5760" priority="48" stopIfTrue="1">
      <formula>$D172="X"</formula>
    </cfRule>
  </conditionalFormatting>
  <conditionalFormatting sqref="P183">
    <cfRule type="expression" dxfId="5759" priority="47" stopIfTrue="1">
      <formula>$D183="X"</formula>
    </cfRule>
  </conditionalFormatting>
  <conditionalFormatting sqref="P194">
    <cfRule type="expression" dxfId="5758" priority="46" stopIfTrue="1">
      <formula>$D194="X"</formula>
    </cfRule>
  </conditionalFormatting>
  <conditionalFormatting sqref="P205">
    <cfRule type="expression" dxfId="5757" priority="45" stopIfTrue="1">
      <formula>$D205="X"</formula>
    </cfRule>
  </conditionalFormatting>
  <conditionalFormatting sqref="P216">
    <cfRule type="expression" dxfId="5756" priority="44" stopIfTrue="1">
      <formula>$D216="X"</formula>
    </cfRule>
  </conditionalFormatting>
  <conditionalFormatting sqref="P227">
    <cfRule type="expression" dxfId="5755" priority="43" stopIfTrue="1">
      <formula>$D227="X"</formula>
    </cfRule>
  </conditionalFormatting>
  <conditionalFormatting sqref="P238">
    <cfRule type="expression" dxfId="5754" priority="42" stopIfTrue="1">
      <formula>$D238="X"</formula>
    </cfRule>
  </conditionalFormatting>
  <conditionalFormatting sqref="P249">
    <cfRule type="expression" dxfId="5753" priority="41" stopIfTrue="1">
      <formula>$D249="X"</formula>
    </cfRule>
  </conditionalFormatting>
  <conditionalFormatting sqref="P260">
    <cfRule type="expression" dxfId="5752" priority="40" stopIfTrue="1">
      <formula>$D260="X"</formula>
    </cfRule>
  </conditionalFormatting>
  <conditionalFormatting sqref="P271">
    <cfRule type="expression" dxfId="5751" priority="39" stopIfTrue="1">
      <formula>$D271="X"</formula>
    </cfRule>
  </conditionalFormatting>
  <conditionalFormatting sqref="P282">
    <cfRule type="expression" dxfId="5750" priority="38" stopIfTrue="1">
      <formula>$D282="X"</formula>
    </cfRule>
  </conditionalFormatting>
  <conditionalFormatting sqref="P293">
    <cfRule type="expression" dxfId="5749" priority="37" stopIfTrue="1">
      <formula>$D293="X"</formula>
    </cfRule>
  </conditionalFormatting>
  <conditionalFormatting sqref="P304">
    <cfRule type="expression" dxfId="5748" priority="36" stopIfTrue="1">
      <formula>$D304="X"</formula>
    </cfRule>
  </conditionalFormatting>
  <conditionalFormatting sqref="P315">
    <cfRule type="expression" dxfId="5747" priority="35" stopIfTrue="1">
      <formula>$D315="X"</formula>
    </cfRule>
  </conditionalFormatting>
  <conditionalFormatting sqref="P326">
    <cfRule type="expression" dxfId="5746" priority="34" stopIfTrue="1">
      <formula>$D326="X"</formula>
    </cfRule>
  </conditionalFormatting>
  <conditionalFormatting sqref="P337">
    <cfRule type="expression" dxfId="5745" priority="33" stopIfTrue="1">
      <formula>$D337="X"</formula>
    </cfRule>
  </conditionalFormatting>
  <conditionalFormatting sqref="P348">
    <cfRule type="expression" dxfId="5744" priority="32" stopIfTrue="1">
      <formula>$D348="X"</formula>
    </cfRule>
  </conditionalFormatting>
  <conditionalFormatting sqref="O18">
    <cfRule type="expression" dxfId="5743" priority="31" stopIfTrue="1">
      <formula>$D18="X"</formula>
    </cfRule>
  </conditionalFormatting>
  <conditionalFormatting sqref="O29">
    <cfRule type="expression" dxfId="5742" priority="30" stopIfTrue="1">
      <formula>$D29="X"</formula>
    </cfRule>
  </conditionalFormatting>
  <conditionalFormatting sqref="O40">
    <cfRule type="expression" dxfId="5741" priority="29" stopIfTrue="1">
      <formula>$D40="X"</formula>
    </cfRule>
  </conditionalFormatting>
  <conditionalFormatting sqref="O51">
    <cfRule type="expression" dxfId="5740" priority="28" stopIfTrue="1">
      <formula>$D51="X"</formula>
    </cfRule>
  </conditionalFormatting>
  <conditionalFormatting sqref="O62">
    <cfRule type="expression" dxfId="5739" priority="27" stopIfTrue="1">
      <formula>$D62="X"</formula>
    </cfRule>
  </conditionalFormatting>
  <conditionalFormatting sqref="O73">
    <cfRule type="expression" dxfId="5738" priority="26" stopIfTrue="1">
      <formula>$D73="X"</formula>
    </cfRule>
  </conditionalFormatting>
  <conditionalFormatting sqref="O84">
    <cfRule type="expression" dxfId="5737" priority="25" stopIfTrue="1">
      <formula>$D84="X"</formula>
    </cfRule>
  </conditionalFormatting>
  <conditionalFormatting sqref="O95">
    <cfRule type="expression" dxfId="5736" priority="24" stopIfTrue="1">
      <formula>$D95="X"</formula>
    </cfRule>
  </conditionalFormatting>
  <conditionalFormatting sqref="O106">
    <cfRule type="expression" dxfId="5735" priority="23" stopIfTrue="1">
      <formula>$D106="X"</formula>
    </cfRule>
  </conditionalFormatting>
  <conditionalFormatting sqref="O117">
    <cfRule type="expression" dxfId="5734" priority="22" stopIfTrue="1">
      <formula>$D117="X"</formula>
    </cfRule>
  </conditionalFormatting>
  <conditionalFormatting sqref="O128">
    <cfRule type="expression" dxfId="5733" priority="21" stopIfTrue="1">
      <formula>$D128="X"</formula>
    </cfRule>
  </conditionalFormatting>
  <conditionalFormatting sqref="O139">
    <cfRule type="expression" dxfId="5732" priority="20" stopIfTrue="1">
      <formula>$D139="X"</formula>
    </cfRule>
  </conditionalFormatting>
  <conditionalFormatting sqref="O150">
    <cfRule type="expression" dxfId="5731" priority="19" stopIfTrue="1">
      <formula>$D150="X"</formula>
    </cfRule>
  </conditionalFormatting>
  <conditionalFormatting sqref="O161">
    <cfRule type="expression" dxfId="5730" priority="18" stopIfTrue="1">
      <formula>$D161="X"</formula>
    </cfRule>
  </conditionalFormatting>
  <conditionalFormatting sqref="O172">
    <cfRule type="expression" dxfId="5729" priority="17" stopIfTrue="1">
      <formula>$D172="X"</formula>
    </cfRule>
  </conditionalFormatting>
  <conditionalFormatting sqref="O183">
    <cfRule type="expression" dxfId="5728" priority="16" stopIfTrue="1">
      <formula>$D183="X"</formula>
    </cfRule>
  </conditionalFormatting>
  <conditionalFormatting sqref="O194">
    <cfRule type="expression" dxfId="5727" priority="15" stopIfTrue="1">
      <formula>$D194="X"</formula>
    </cfRule>
  </conditionalFormatting>
  <conditionalFormatting sqref="O205">
    <cfRule type="expression" dxfId="5726" priority="14" stopIfTrue="1">
      <formula>$D205="X"</formula>
    </cfRule>
  </conditionalFormatting>
  <conditionalFormatting sqref="O216">
    <cfRule type="expression" dxfId="5725" priority="13" stopIfTrue="1">
      <formula>$D216="X"</formula>
    </cfRule>
  </conditionalFormatting>
  <conditionalFormatting sqref="O227">
    <cfRule type="expression" dxfId="5724" priority="12" stopIfTrue="1">
      <formula>$D227="X"</formula>
    </cfRule>
  </conditionalFormatting>
  <conditionalFormatting sqref="O238">
    <cfRule type="expression" dxfId="5723" priority="11" stopIfTrue="1">
      <formula>$D238="X"</formula>
    </cfRule>
  </conditionalFormatting>
  <conditionalFormatting sqref="O249">
    <cfRule type="expression" dxfId="5722" priority="10" stopIfTrue="1">
      <formula>$D249="X"</formula>
    </cfRule>
  </conditionalFormatting>
  <conditionalFormatting sqref="O260">
    <cfRule type="expression" dxfId="5721" priority="9" stopIfTrue="1">
      <formula>$D260="X"</formula>
    </cfRule>
  </conditionalFormatting>
  <conditionalFormatting sqref="O271">
    <cfRule type="expression" dxfId="5720" priority="8" stopIfTrue="1">
      <formula>$D271="X"</formula>
    </cfRule>
  </conditionalFormatting>
  <conditionalFormatting sqref="O282">
    <cfRule type="expression" dxfId="5719" priority="7" stopIfTrue="1">
      <formula>$D282="X"</formula>
    </cfRule>
  </conditionalFormatting>
  <conditionalFormatting sqref="O293">
    <cfRule type="expression" dxfId="5718" priority="6" stopIfTrue="1">
      <formula>$D293="X"</formula>
    </cfRule>
  </conditionalFormatting>
  <conditionalFormatting sqref="O304">
    <cfRule type="expression" dxfId="5717" priority="5" stopIfTrue="1">
      <formula>$D304="X"</formula>
    </cfRule>
  </conditionalFormatting>
  <conditionalFormatting sqref="O315">
    <cfRule type="expression" dxfId="5716" priority="4" stopIfTrue="1">
      <formula>$D315="X"</formula>
    </cfRule>
  </conditionalFormatting>
  <conditionalFormatting sqref="O326">
    <cfRule type="expression" dxfId="5715" priority="3" stopIfTrue="1">
      <formula>$D326="X"</formula>
    </cfRule>
  </conditionalFormatting>
  <conditionalFormatting sqref="O337">
    <cfRule type="expression" dxfId="5714"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0173240D-8814-4B9C-8F7E-BBAB0943D6A2}">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ECC1FA45-AF5E-4A8E-9F19-0A777D30B563}">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8" id="{2FEB2F71-6332-4ED9-B384-162FA2C1B3D1}">
            <xm:f>ABS($K$350)&gt;(DATEN!$C$5-DATEN!$C$6)*2</xm:f>
            <x14:dxf>
              <fill>
                <patternFill>
                  <bgColor rgb="FFFF0000"/>
                </patternFill>
              </fill>
            </x14:dxf>
          </x14:cfRule>
          <x14:cfRule type="expression" priority="389" id="{1DF253AC-F99C-4B4C-AD3B-6D8A12BBAA2B}">
            <xm:f>ABS($K$350)&gt;(DATEN!$C$5-DATEN!$C$6)</xm:f>
            <x14:dxf>
              <fill>
                <patternFill>
                  <bgColor rgb="FFFFFF00"/>
                </patternFill>
              </fill>
            </x14:dxf>
          </x14:cfRule>
          <xm:sqref>K350</xm:sqref>
        </x14:conditionalFormatting>
        <x14:conditionalFormatting xmlns:xm="http://schemas.microsoft.com/office/excel/2006/main">
          <x14:cfRule type="expression" priority="386" id="{9BBF1EB4-64E8-42DA-91F4-40D072C5B34F}">
            <xm:f>ABS($K$353)&gt;(DATEN!$C$5-DATEN!$C$6)*2</xm:f>
            <x14:dxf>
              <fill>
                <patternFill>
                  <bgColor rgb="FFFF0000"/>
                </patternFill>
              </fill>
            </x14:dxf>
          </x14:cfRule>
          <x14:cfRule type="expression" priority="387" id="{7D268FFD-BC79-4FDF-86E6-CE3A1095214C}">
            <xm:f>ABS($K$353)&gt;(DATEN!$C$5-DATEN!$C$6)</xm:f>
            <x14:dxf>
              <fill>
                <patternFill>
                  <bgColor rgb="FFFFFF00"/>
                </patternFill>
              </fill>
            </x14:dxf>
          </x14:cfRule>
          <xm:sqref>K353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1</v>
      </c>
      <c r="B2" s="296" t="str">
        <f>CONCATENATE("Arbeitszeiterfassung ",TEXT(B18,"MMMM JJJJ"))</f>
        <v>Arbeitszeiterfassung Januar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IF(DATEN!S17="","!!! Dieser Monat wird nicht gewertet !!!","")</f>
        <v/>
      </c>
      <c r="D4" s="18"/>
      <c r="I4" s="7"/>
      <c r="J4" s="7"/>
      <c r="M4" s="280" t="s">
        <v>176</v>
      </c>
      <c r="N4" s="281"/>
      <c r="O4" s="121"/>
      <c r="P4" s="121"/>
    </row>
    <row r="5" spans="1:27" ht="15.75" customHeight="1" thickBot="1" x14ac:dyDescent="0.25">
      <c r="D5" s="18"/>
      <c r="E5" s="100"/>
      <c r="F5" s="101">
        <f>MAX(Dezember!F338:F347)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0.16666666666666666</v>
      </c>
      <c r="Z7" s="202" t="s">
        <v>66</v>
      </c>
      <c r="AA7" s="202" t="s">
        <v>89</v>
      </c>
    </row>
    <row r="8" spans="1:27" ht="15" customHeight="1" x14ac:dyDescent="0.25">
      <c r="A8" s="285" t="str">
        <f>IF(ISNA(MATCH(B18,DATEN!$D$18:$D$42,0)),"",INDEX(DATEN!$C$18:$D$42,MATCH(B18,DATEN!$D$18:$D$42,0),1))</f>
        <v>Neujahr</v>
      </c>
      <c r="B8" s="66">
        <f>DATE(DATEN!$H$3,$A$2,1)</f>
        <v>44561</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44561</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44561</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44561</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44561</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44561</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44561</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44561</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44561</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44561</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DATE(DATEN!$H$3,$A$2,1)</f>
        <v>44561</v>
      </c>
      <c r="C18" s="78">
        <f>IF(WEEKDAY(B18)=1,7,WEEKDAY(B18)-1)</f>
        <v>4</v>
      </c>
      <c r="D18" s="79" t="str" cm="1">
        <f t="array" aca="1" ref="D18" ca="1">IF(LEN(B18)&gt;0,IF(OR(INDIRECT("DATEN!D"&amp;9+C18)=0,NOT(ISNA(MATCH(B18,DATEN!$D$18:$D$33,0)))),"X",IF(OR(B18=DATEN!$D$26-1,B18=DATEN!$D$27-2,B18=DATEN!$D$30-2),"V","")),"")</f>
        <v>X</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v>
      </c>
      <c r="L18" s="146" t="str">
        <f ca="1">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2026-01</v>
      </c>
      <c r="Q18" s="94">
        <f>SUM(Q8:Q17)</f>
        <v>0</v>
      </c>
      <c r="R18" s="94"/>
      <c r="S18" s="94"/>
      <c r="T18" s="94"/>
      <c r="U18" s="125"/>
      <c r="V18" s="105">
        <f ca="1">IF(D18="x",DATEN!$N$88,DATEN!$N$87)</f>
        <v>0.16666666666666666</v>
      </c>
      <c r="W18" s="91" t="s">
        <v>92</v>
      </c>
      <c r="X18" s="145">
        <f ca="1">IF(LEN(B18)&gt;0,IF(WEEKDAY(B18,2)=1,H18,H18+X7),X7)</f>
        <v>0.16666666666666666</v>
      </c>
      <c r="Y18" s="91"/>
      <c r="Z18" s="202" t="str">
        <f t="shared" si="5"/>
        <v/>
      </c>
      <c r="AA18" s="203" t="str">
        <f t="shared" si="6"/>
        <v/>
      </c>
    </row>
    <row r="19" spans="1:27" ht="14.25" x14ac:dyDescent="0.25">
      <c r="A19" s="285" t="str">
        <f>IF(ISNA(MATCH(B29,DATEN!$D$18:$D$42,0)),"",INDEX(DATEN!$C$18:$D$42,MATCH(B29,DATEN!$D$18:$D$42,0),1))</f>
        <v/>
      </c>
      <c r="B19" s="66">
        <f t="shared" ref="B19:B28" si="8">B8+1</f>
        <v>44562</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44562</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44562</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44562</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44562</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44562</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44562</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44562</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44562</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44562</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5.75" x14ac:dyDescent="0.25">
      <c r="A29" s="2" t="str">
        <f>IF(LEN(B29)&gt;0,IF(WEEKDAY(B29)=4,TRUNC((B29-DATE(YEAR(B29+3-MOD(B29-2,7)),1,MOD(B29-2,7)-9))/7),IF(WEEKDAY(B29)=5,"KW","")),"")</f>
        <v/>
      </c>
      <c r="B29" s="81">
        <f>B18+1</f>
        <v>44562</v>
      </c>
      <c r="C29" s="78">
        <f>IF(WEEKDAY(B29)=1,7,WEEKDAY(B29)-1)</f>
        <v>5</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-0.32916666666666666</v>
      </c>
      <c r="L29" s="146" t="str">
        <f ca="1">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2026-01</v>
      </c>
      <c r="Q29" s="94">
        <f>SUM(Q19:Q28)</f>
        <v>0</v>
      </c>
      <c r="R29" s="94"/>
      <c r="S29" s="94"/>
      <c r="T29" s="94"/>
      <c r="U29" s="125"/>
      <c r="V29" s="105">
        <f ca="1">IF(D29="x",DATEN!$N$88,DATEN!$N$87)</f>
        <v>0.125</v>
      </c>
      <c r="W29" s="91" t="s">
        <v>92</v>
      </c>
      <c r="X29" s="145">
        <f ca="1">IF(LEN(B29)&gt;0,IF(WEEKDAY(B29,2)=1,H29,H29+X18),X18)</f>
        <v>0.16666666666666666</v>
      </c>
      <c r="Z29" s="202" t="str">
        <f t="shared" si="5"/>
        <v/>
      </c>
      <c r="AA29" s="203" t="str">
        <f t="shared" si="6"/>
        <v/>
      </c>
    </row>
    <row r="30" spans="1:27" ht="14.25" x14ac:dyDescent="0.25">
      <c r="A30" s="285" t="str">
        <f>IF(ISNA(MATCH(B40,DATEN!$D$18:$D$42,0)),"",INDEX(DATEN!$C$18:$D$42,MATCH(B40,DATEN!$D$18:$D$42,0),1))</f>
        <v/>
      </c>
      <c r="B30" s="66">
        <f t="shared" ref="B30:B39" si="13">B19+1</f>
        <v>44563</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44563</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44563</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44563</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44563</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44563</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44563</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44563</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44563</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44563</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
      </c>
      <c r="B40" s="81">
        <f>B29+1</f>
        <v>44563</v>
      </c>
      <c r="C40" s="78">
        <f>IF(WEEKDAY(B40)=1,7,WEEKDAY(B40)-1)</f>
        <v>6</v>
      </c>
      <c r="D40" s="79" t="str" cm="1">
        <f t="array" aca="1" ref="D40" ca="1">IF(LEN(B40)&gt;0,IF(OR(INDIRECT("DATEN!D"&amp;9+C40)=0,NOT(ISNA(MATCH(B40,DATEN!$D$18:$D$33,0)))),"X",IF(OR(B40=DATEN!$D$26-1,B40=DATEN!$D$27-2,B40=DATEN!$D$30-2),"V","")),"")</f>
        <v>X</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v>
      </c>
      <c r="L40" s="146" t="str">
        <f ca="1">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2026-01</v>
      </c>
      <c r="Q40" s="94">
        <f>SUM(Q30:Q39)</f>
        <v>0</v>
      </c>
      <c r="R40" s="94"/>
      <c r="S40" s="94"/>
      <c r="T40" s="94"/>
      <c r="U40" s="125"/>
      <c r="V40" s="105">
        <f ca="1">IF(D40="x",DATEN!$N$88,DATEN!$N$87)</f>
        <v>0.16666666666666666</v>
      </c>
      <c r="W40" s="91" t="s">
        <v>92</v>
      </c>
      <c r="X40" s="145">
        <f ca="1">IF(LEN(B40)&gt;0,IF(WEEKDAY(B40,2)=1,H40,H40+X29),X29)</f>
        <v>0.16666666666666666</v>
      </c>
      <c r="Z40" s="202" t="str">
        <f t="shared" si="5"/>
        <v/>
      </c>
      <c r="AA40" s="203" t="str">
        <f t="shared" si="6"/>
        <v/>
      </c>
    </row>
    <row r="41" spans="1:27" ht="14.25" x14ac:dyDescent="0.25">
      <c r="A41" s="285" t="str">
        <f>IF(ISNA(MATCH(B51,DATEN!$D$18:$D$42,0)),"",INDEX(DATEN!$C$18:$D$42,MATCH(B51,DATEN!$D$18:$D$42,0),1))</f>
        <v/>
      </c>
      <c r="B41" s="66">
        <f t="shared" ref="B41:B50" si="18">B30+1</f>
        <v>44564</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44564</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44564</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44564</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44564</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44564</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44564</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44564</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44564</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44564</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
      </c>
      <c r="B51" s="81">
        <f>B40+1</f>
        <v>44564</v>
      </c>
      <c r="C51" s="78">
        <f>IF(WEEKDAY(B51)=1,7,WEEKDAY(B51)-1)</f>
        <v>7</v>
      </c>
      <c r="D51" s="79" t="str" cm="1">
        <f t="array" aca="1" ref="D51" ca="1">IF(LEN(B51)&gt;0,IF(OR(INDIRECT("DATEN!D"&amp;9+C51)=0,NOT(ISNA(MATCH(B51,DATEN!$D$18:$D$33,0)))),"X",IF(OR(B51=DATEN!$D$26-1,B51=DATEN!$D$27-2,B51=DATEN!$D$30-2),"V","")),"")</f>
        <v>X</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v>
      </c>
      <c r="L51" s="146" t="str">
        <f ca="1">IF(X51&gt;MaxWoZeit,"WoArbZeit&gt;48h!","")</f>
        <v/>
      </c>
      <c r="M51" s="93" t="str">
        <f>IF(V43&gt;V44,V43-V44,"")</f>
        <v/>
      </c>
      <c r="N51" s="93">
        <f>SUM(N41:N50)</f>
        <v>0</v>
      </c>
      <c r="O51" s="93">
        <f ca="1">IF(WEEKDAY(B51,2)=7,SUMIF('Auswertung-Wochen'!$Y$2:$Y$366,P51,'Auswertung-Wochen'!$V$2:$V$366)-SUMIF('Auswertung-Wochen'!$Y$2:$Y$366,P51,'Auswertung-Wochen'!$W$2:$W$366),"")</f>
        <v>-0.98750000000000027</v>
      </c>
      <c r="P51" s="93" t="str">
        <f>YEAR(B51)&amp;"-"&amp;TEXT(_xlfn.ISOWEEKNUM(B51),"00")</f>
        <v>2026-01</v>
      </c>
      <c r="Q51" s="94">
        <f>SUM(Q41:Q50)</f>
        <v>0</v>
      </c>
      <c r="R51" s="94"/>
      <c r="S51" s="94"/>
      <c r="T51" s="94"/>
      <c r="U51" s="125"/>
      <c r="V51" s="105">
        <f ca="1">IF(D51="x",DATEN!$N$88,DATEN!$N$87)</f>
        <v>0.16666666666666666</v>
      </c>
      <c r="W51" s="91" t="s">
        <v>92</v>
      </c>
      <c r="X51" s="145">
        <f ca="1">IF(LEN(B51)&gt;0,IF(WEEKDAY(B51,2)=1,H51,H51+X40),X40)</f>
        <v>0.16666666666666666</v>
      </c>
      <c r="Z51" s="202" t="str">
        <f t="shared" si="5"/>
        <v/>
      </c>
      <c r="AA51" s="203" t="str">
        <f t="shared" si="6"/>
        <v/>
      </c>
    </row>
    <row r="52" spans="1:27" ht="14.25" x14ac:dyDescent="0.25">
      <c r="A52" s="285" t="str">
        <f>IF(ISNA(MATCH(B62,DATEN!$D$18:$D$42,0)),"",INDEX(DATEN!$C$18:$D$42,MATCH(B62,DATEN!$D$18:$D$42,0),1))</f>
        <v/>
      </c>
      <c r="B52" s="66">
        <f t="shared" ref="B52:B61" si="23">B41+1</f>
        <v>44565</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44565</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44565</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44565</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44565</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44565</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44565</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44565</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44565</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44565</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
      </c>
      <c r="B62" s="81">
        <f>B51+1</f>
        <v>44565</v>
      </c>
      <c r="C62" s="78">
        <f>IF(WEEKDAY(B62)=1,7,WEEKDAY(B62)-1)</f>
        <v>1</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-0.329166666666667</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2026-02</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Hl. Drei Könige</v>
      </c>
      <c r="B63" s="66">
        <f t="shared" ref="B63:B72" si="28">B52+1</f>
        <v>44566</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44566</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44566</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44566</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44566</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44566</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44566</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44566</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44566</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44566</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44566</v>
      </c>
      <c r="C73" s="78">
        <f>IF(WEEKDAY(B73)=1,7,WEEKDAY(B73)-1)</f>
        <v>2</v>
      </c>
      <c r="D73" s="79" t="str" cm="1">
        <f t="array" aca="1" ref="D73" ca="1">IF(LEN(B73)&gt;0,IF(OR(INDIRECT("DATEN!D"&amp;9+C73)=0,NOT(ISNA(MATCH(B73,DATEN!$D$18:$D$33,0)))),"X",IF(OR(B73=DATEN!$D$26-1,B73=DATEN!$D$27-2,B73=DATEN!$D$30-2),"V","")),"")</f>
        <v>X</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2026-02</v>
      </c>
      <c r="Q73" s="94">
        <f>SUM(Q63:Q72)</f>
        <v>0</v>
      </c>
      <c r="R73" s="94"/>
      <c r="S73" s="94"/>
      <c r="T73" s="94"/>
      <c r="U73" s="125"/>
      <c r="V73" s="105">
        <f ca="1">IF(D73="x",DATEN!$N$88,DATEN!$N$87)</f>
        <v>0.16666666666666666</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44567</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44567</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44567</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44567</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44567</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44567</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44567</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44567</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44567</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44567</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f>IF(LEN(B84)&gt;0,IF(WEEKDAY(B84)=4,TRUNC((B84-DATE(YEAR(B84+3-MOD(B84-2,7)),1,MOD(B84-2,7)-9))/7),IF(WEEKDAY(B84)=5,"KW","")),"")</f>
        <v>1</v>
      </c>
      <c r="B84" s="81">
        <f>B73+1</f>
        <v>44567</v>
      </c>
      <c r="C84" s="78">
        <f>IF(WEEKDAY(B84)=1,7,WEEKDAY(B84)-1)</f>
        <v>3</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-0.32916666666666666</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2026-02</v>
      </c>
      <c r="Q84" s="94">
        <f>SUM(Q74:Q83)</f>
        <v>0</v>
      </c>
      <c r="R84" s="94"/>
      <c r="S84" s="94"/>
      <c r="T84" s="94"/>
      <c r="U84" s="125"/>
      <c r="V84" s="105">
        <f ca="1">IF(D84="x",DATEN!$N$88,DATEN!$N$87)</f>
        <v>0.125</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44568</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44568</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44568</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44568</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44568</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44568</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44568</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44568</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44568</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44568</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KW</v>
      </c>
      <c r="B95" s="81">
        <f>B84+1</f>
        <v>44568</v>
      </c>
      <c r="C95" s="78">
        <f>IF(WEEKDAY(B95)=1,7,WEEKDAY(B95)-1)</f>
        <v>4</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-0.32916666666666666</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2026-02</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44569</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44569</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44569</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44569</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44569</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44569</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44569</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44569</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44569</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44569</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
      </c>
      <c r="B106" s="81">
        <f>B95+1</f>
        <v>44569</v>
      </c>
      <c r="C106" s="78">
        <f>IF(WEEKDAY(B106)=1,7,WEEKDAY(B106)-1)</f>
        <v>5</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-0.32916666666666666</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2026-02</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44570</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44570</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44570</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44570</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44570</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44570</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44570</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44570</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44570</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44570</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44570</v>
      </c>
      <c r="C117" s="78">
        <f>IF(WEEKDAY(B117)=1,7,WEEKDAY(B117)-1)</f>
        <v>6</v>
      </c>
      <c r="D117" s="79" t="str" cm="1">
        <f t="array" aca="1" ref="D117" ca="1">IF(LEN(B117)&gt;0,IF(OR(INDIRECT("DATEN!D"&amp;9+C117)=0,NOT(ISNA(MATCH(B117,DATEN!$D$18:$D$33,0)))),"X",IF(OR(B117=DATEN!$D$26-1,B117=DATEN!$D$27-2,B117=DATEN!$D$30-2),"V","")),"")</f>
        <v>X</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2026-02</v>
      </c>
      <c r="Q117" s="94">
        <f>SUM(Q107:Q116)</f>
        <v>0</v>
      </c>
      <c r="R117" s="94"/>
      <c r="S117" s="94"/>
      <c r="T117" s="94"/>
      <c r="U117" s="125"/>
      <c r="V117" s="105">
        <f ca="1">IF(D117="x",DATEN!$N$88,DATEN!$N$87)</f>
        <v>0.16666666666666666</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44571</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44571</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44571</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44571</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44571</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44571</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44571</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44571</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44571</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44571</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
      </c>
      <c r="B128" s="81">
        <f>B117+1</f>
        <v>44571</v>
      </c>
      <c r="C128" s="78">
        <f>IF(WEEKDAY(B128)=1,7,WEEKDAY(B128)-1)</f>
        <v>7</v>
      </c>
      <c r="D128" s="79" t="str" cm="1">
        <f t="array" aca="1" ref="D128" ca="1">IF(LEN(B128)&gt;0,IF(OR(INDIRECT("DATEN!D"&amp;9+C128)=0,NOT(ISNA(MATCH(B128,DATEN!$D$18:$D$33,0)))),"X",IF(OR(B128=DATEN!$D$26-1,B128=DATEN!$D$27-2,B128=DATEN!$D$30-2),"V","")),"")</f>
        <v>X</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v>
      </c>
      <c r="L128" s="146" t="str">
        <f>IF(X128&gt;MaxWoZeit,"WoArbZeit&gt;48h!","")</f>
        <v/>
      </c>
      <c r="M128" s="93" t="str">
        <f>IF(V120&gt;V121,V120-V121,"")</f>
        <v/>
      </c>
      <c r="N128" s="93">
        <f>SUM(N118:N127)</f>
        <v>0</v>
      </c>
      <c r="O128" s="93">
        <f ca="1">IF(WEEKDAY(B128,2)=7,SUMIF('Auswertung-Wochen'!$Y$2:$Y$366,P128,'Auswertung-Wochen'!$V$2:$V$366)-SUMIF('Auswertung-Wochen'!$Y$2:$Y$366,P128,'Auswertung-Wochen'!$W$2:$W$366),"")</f>
        <v>-1.3166666666666669</v>
      </c>
      <c r="P128" s="93" t="str">
        <f>YEAR(B128)&amp;"-"&amp;TEXT(_xlfn.ISOWEEKNUM(B128),"00")</f>
        <v>2026-02</v>
      </c>
      <c r="Q128" s="94">
        <f>SUM(Q118:Q127)</f>
        <v>0</v>
      </c>
      <c r="R128" s="94"/>
      <c r="S128" s="94"/>
      <c r="T128" s="94"/>
      <c r="U128" s="125"/>
      <c r="V128" s="105">
        <f ca="1">IF(D128="x",DATEN!$N$88,DATEN!$N$87)</f>
        <v>0.16666666666666666</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44572</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44572</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44572</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44572</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44572</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44572</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44572</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44572</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44572</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44572</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44572</v>
      </c>
      <c r="C139" s="78">
        <f>IF(WEEKDAY(B139)=1,7,WEEKDAY(B139)-1)</f>
        <v>1</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-0.329166666666667</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2026-03</v>
      </c>
      <c r="Q139" s="94">
        <f>SUM(Q129:Q138)</f>
        <v>0</v>
      </c>
      <c r="R139" s="94"/>
      <c r="S139" s="94"/>
      <c r="T139" s="94"/>
      <c r="U139" s="125"/>
      <c r="V139" s="105">
        <f ca="1">IF(D139="x",DATEN!$N$88,DATEN!$N$87)</f>
        <v>0.125</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44573</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44573</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44573</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44573</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44573</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44573</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44573</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44573</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44573</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44573</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44573</v>
      </c>
      <c r="C150" s="78">
        <f>IF(WEEKDAY(B150)=1,7,WEEKDAY(B150)-1)</f>
        <v>2</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-0.32916666666666666</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2026-03</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44574</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44574</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44574</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44574</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44574</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44574</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44574</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44574</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44574</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44574</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f>IF(LEN(B161)&gt;0,IF(WEEKDAY(B161)=4,TRUNC((B161-DATE(YEAR(B161+3-MOD(B161-2,7)),1,MOD(B161-2,7)-9))/7),IF(WEEKDAY(B161)=5,"KW","")),"")</f>
        <v>2</v>
      </c>
      <c r="B161" s="81">
        <f>B150+1</f>
        <v>44574</v>
      </c>
      <c r="C161" s="78">
        <f>IF(WEEKDAY(B161)=1,7,WEEKDAY(B161)-1)</f>
        <v>3</v>
      </c>
      <c r="D161" s="79" t="str" cm="1">
        <f t="array" aca="1" ref="D161" ca="1">IF(LEN(B161)&gt;0,IF(OR(INDIRECT("DATEN!D"&amp;9+C161)=0,NOT(ISNA(MATCH(B161,DATEN!$D$18:$D$33,0)))),"X",IF(OR(B161=DATEN!$D$26-1,B161=DATEN!$D$27-2,B161=DATEN!$D$30-2),"V","")),"")</f>
        <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-0.32916666666666666</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2026-03</v>
      </c>
      <c r="Q161" s="94">
        <f>SUM(Q151:Q160)</f>
        <v>0</v>
      </c>
      <c r="R161" s="94"/>
      <c r="S161" s="94"/>
      <c r="T161" s="94"/>
      <c r="U161" s="125"/>
      <c r="V161" s="105">
        <f ca="1">IF(D161="x",DATEN!$N$88,DATEN!$N$87)</f>
        <v>0.125</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44575</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44575</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44575</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44575</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44575</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44575</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44575</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44575</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44575</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44575</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KW</v>
      </c>
      <c r="B172" s="81">
        <f>B161+1</f>
        <v>44575</v>
      </c>
      <c r="C172" s="78">
        <f>IF(WEEKDAY(B172)=1,7,WEEKDAY(B172)-1)</f>
        <v>4</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-0.32916666666666666</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2026-03</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44576</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44576</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44576</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44576</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44576</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44576</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44576</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44576</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44576</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44576</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
      </c>
      <c r="B183" s="81">
        <f>B172+1</f>
        <v>44576</v>
      </c>
      <c r="C183" s="78">
        <f>IF(WEEKDAY(B183)=1,7,WEEKDAY(B183)-1)</f>
        <v>5</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-0.32916666666666666</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2026-03</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44577</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44577</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44577</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44577</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44577</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44577</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44577</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44577</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44577</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44577</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44577</v>
      </c>
      <c r="C194" s="78">
        <f>IF(WEEKDAY(B194)=1,7,WEEKDAY(B194)-1)</f>
        <v>6</v>
      </c>
      <c r="D194" s="79" t="str" cm="1">
        <f t="array" aca="1" ref="D194" ca="1">IF(LEN(B194)&gt;0,IF(OR(INDIRECT("DATEN!D"&amp;9+C194)=0,NOT(ISNA(MATCH(B194,DATEN!$D$18:$D$33,0)))),"X",IF(OR(B194=DATEN!$D$26-1,B194=DATEN!$D$27-2,B194=DATEN!$D$30-2),"V","")),"")</f>
        <v>X</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2026-03</v>
      </c>
      <c r="Q194" s="94">
        <f>SUM(Q184:Q193)</f>
        <v>0</v>
      </c>
      <c r="R194" s="94"/>
      <c r="S194" s="94"/>
      <c r="T194" s="94"/>
      <c r="U194" s="125"/>
      <c r="V194" s="105">
        <f ca="1">IF(D194="x",DATEN!$N$88,DATEN!$N$87)</f>
        <v>0.16666666666666666</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44578</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44578</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44578</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44578</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44578</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44578</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44578</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44578</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44578</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44578</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
      </c>
      <c r="B205" s="81">
        <f>B194+1</f>
        <v>44578</v>
      </c>
      <c r="C205" s="78">
        <f>IF(WEEKDAY(B205)=1,7,WEEKDAY(B205)-1)</f>
        <v>7</v>
      </c>
      <c r="D205" s="79" t="str" cm="1">
        <f t="array" aca="1" ref="D205" ca="1">IF(LEN(B205)&gt;0,IF(OR(INDIRECT("DATEN!D"&amp;9+C205)=0,NOT(ISNA(MATCH(B205,DATEN!$D$18:$D$33,0)))),"X",IF(OR(B205=DATEN!$D$26-1,B205=DATEN!$D$27-2,B205=DATEN!$D$30-2),"V","")),"")</f>
        <v>X</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v>
      </c>
      <c r="L205" s="146" t="str">
        <f>IF(X205&gt;MaxWoZeit,"WoArbZeit&gt;48h!","")</f>
        <v/>
      </c>
      <c r="M205" s="93" t="str">
        <f>IF(V197&gt;V198,V197-V198,"")</f>
        <v/>
      </c>
      <c r="N205" s="93">
        <f>SUM(N195:N204)</f>
        <v>0</v>
      </c>
      <c r="O205" s="93">
        <f ca="1">IF(WEEKDAY(B205,2)=7,SUMIF('Auswertung-Wochen'!$Y$2:$Y$366,P205,'Auswertung-Wochen'!$V$2:$V$366)-SUMIF('Auswertung-Wochen'!$Y$2:$Y$366,P205,'Auswertung-Wochen'!$W$2:$W$366),"")</f>
        <v>-1.6458333333333335</v>
      </c>
      <c r="P205" s="93" t="str">
        <f>YEAR(B205)&amp;"-"&amp;TEXT(_xlfn.ISOWEEKNUM(B205),"00")</f>
        <v>2026-03</v>
      </c>
      <c r="Q205" s="94">
        <f>SUM(Q195:Q204)</f>
        <v>0</v>
      </c>
      <c r="R205" s="94"/>
      <c r="S205" s="94"/>
      <c r="T205" s="94"/>
      <c r="U205" s="125"/>
      <c r="V205" s="105">
        <f ca="1">IF(D205="x",DATEN!$N$88,DATEN!$N$87)</f>
        <v>0.16666666666666666</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44579</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44579</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44579</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44579</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44579</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44579</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44579</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44579</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44579</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44579</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44579</v>
      </c>
      <c r="C216" s="78">
        <f>IF(WEEKDAY(B216)=1,7,WEEKDAY(B216)-1)</f>
        <v>1</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-0.329166666666667</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2026-04</v>
      </c>
      <c r="Q216" s="94">
        <f>SUM(Q206:Q215)</f>
        <v>0</v>
      </c>
      <c r="R216" s="94"/>
      <c r="S216" s="94"/>
      <c r="T216" s="94"/>
      <c r="U216" s="125"/>
      <c r="V216" s="105">
        <f ca="1">IF(D216="x",DATEN!$N$88,DATEN!$N$87)</f>
        <v>0.125</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44580</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44580</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44580</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44580</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44580</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44580</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44580</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44580</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44580</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44580</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44580</v>
      </c>
      <c r="C227" s="78">
        <f>IF(WEEKDAY(B227)=1,7,WEEKDAY(B227)-1)</f>
        <v>2</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-0.32916666666666666</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2026-04</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44581</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44581</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44581</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44581</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44581</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44581</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44581</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44581</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44581</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44581</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f>IF(LEN(B238)&gt;0,IF(WEEKDAY(B238)=4,TRUNC((B238-DATE(YEAR(B238+3-MOD(B238-2,7)),1,MOD(B238-2,7)-9))/7),IF(WEEKDAY(B238)=5,"KW","")),"")</f>
        <v>3</v>
      </c>
      <c r="B238" s="81">
        <f>B227+1</f>
        <v>44581</v>
      </c>
      <c r="C238" s="78">
        <f>IF(WEEKDAY(B238)=1,7,WEEKDAY(B238)-1)</f>
        <v>3</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-0.32916666666666666</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2026-04</v>
      </c>
      <c r="Q238" s="94">
        <f>SUM(Q228:Q237)</f>
        <v>0</v>
      </c>
      <c r="R238" s="94"/>
      <c r="S238" s="94"/>
      <c r="T238" s="94"/>
      <c r="U238" s="125"/>
      <c r="V238" s="105">
        <f ca="1">IF(D238="x",DATEN!$N$88,DATEN!$N$87)</f>
        <v>0.125</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44582</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44582</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44582</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44582</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44582</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44582</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44582</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44582</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44582</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44582</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KW</v>
      </c>
      <c r="B249" s="81">
        <f>B238+1</f>
        <v>44582</v>
      </c>
      <c r="C249" s="78">
        <f>IF(WEEKDAY(B249)=1,7,WEEKDAY(B249)-1)</f>
        <v>4</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-0.32916666666666666</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2026-04</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44583</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44583</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44583</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44583</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44583</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44583</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44583</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44583</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44583</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44583</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
      </c>
      <c r="B260" s="81">
        <f>B249+1</f>
        <v>44583</v>
      </c>
      <c r="C260" s="78">
        <f>IF(WEEKDAY(B260)=1,7,WEEKDAY(B260)-1)</f>
        <v>5</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-0.32916666666666666</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2026-04</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44584</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44584</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44584</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44584</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44584</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44584</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44584</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44584</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44584</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44584</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44584</v>
      </c>
      <c r="C271" s="78">
        <f>IF(WEEKDAY(B271)=1,7,WEEKDAY(B271)-1)</f>
        <v>6</v>
      </c>
      <c r="D271" s="79" t="str" cm="1">
        <f t="array" aca="1" ref="D271" ca="1">IF(LEN(B271)&gt;0,IF(OR(INDIRECT("DATEN!D"&amp;9+C271)=0,NOT(ISNA(MATCH(B271,DATEN!$D$18:$D$33,0)))),"X",IF(OR(B271=DATEN!$D$26-1,B271=DATEN!$D$27-2,B271=DATEN!$D$30-2),"V","")),"")</f>
        <v>X</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2026-04</v>
      </c>
      <c r="Q271" s="94">
        <f>SUM(Q261:Q270)</f>
        <v>0</v>
      </c>
      <c r="R271" s="94"/>
      <c r="S271" s="94"/>
      <c r="T271" s="94"/>
      <c r="U271" s="125"/>
      <c r="V271" s="105">
        <f ca="1">IF(D271="x",DATEN!$N$88,DATEN!$N$87)</f>
        <v>0.16666666666666666</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44585</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44585</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44585</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44585</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44585</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44585</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44585</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44585</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44585</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44585</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
      </c>
      <c r="B282" s="81">
        <f>B271+1</f>
        <v>44585</v>
      </c>
      <c r="C282" s="78">
        <f>IF(WEEKDAY(B282)=1,7,WEEKDAY(B282)-1)</f>
        <v>7</v>
      </c>
      <c r="D282" s="79" t="str" cm="1">
        <f t="array" aca="1" ref="D282" ca="1">IF(LEN(B282)&gt;0,IF(OR(INDIRECT("DATEN!D"&amp;9+C282)=0,NOT(ISNA(MATCH(B282,DATEN!$D$18:$D$33,0)))),"X",IF(OR(B282=DATEN!$D$26-1,B282=DATEN!$D$27-2,B282=DATEN!$D$30-2),"V","")),"")</f>
        <v>X</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v>
      </c>
      <c r="L282" s="146" t="str">
        <f>IF(X282&gt;MaxWoZeit,"WoArbZeit&gt;48h!","")</f>
        <v/>
      </c>
      <c r="M282" s="93" t="str">
        <f>IF(V274&gt;V275,V274-V275,"")</f>
        <v/>
      </c>
      <c r="N282" s="93">
        <f>SUM(N272:N281)</f>
        <v>0</v>
      </c>
      <c r="O282" s="93">
        <f ca="1">IF(WEEKDAY(B282,2)=7,SUMIF('Auswertung-Wochen'!$Y$2:$Y$366,P282,'Auswertung-Wochen'!$V$2:$V$366)-SUMIF('Auswertung-Wochen'!$Y$2:$Y$366,P282,'Auswertung-Wochen'!$W$2:$W$366),"")</f>
        <v>-1.6458333333333335</v>
      </c>
      <c r="P282" s="93" t="str">
        <f>YEAR(B282)&amp;"-"&amp;TEXT(_xlfn.ISOWEEKNUM(B282),"00")</f>
        <v>2026-04</v>
      </c>
      <c r="Q282" s="94">
        <f>SUM(Q272:Q281)</f>
        <v>0</v>
      </c>
      <c r="R282" s="94"/>
      <c r="S282" s="94"/>
      <c r="T282" s="94"/>
      <c r="U282" s="125"/>
      <c r="V282" s="105">
        <f ca="1">IF(D282="x",DATEN!$N$88,DATEN!$N$87)</f>
        <v>0.16666666666666666</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44586</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44586</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44586</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44586</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44586</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44586</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44586</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44586</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44586</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44586</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44586</v>
      </c>
      <c r="C293" s="78">
        <f>IF(WEEKDAY(B293)=1,7,WEEKDAY(B293)-1)</f>
        <v>1</v>
      </c>
      <c r="D293" s="79" t="str" cm="1">
        <f t="array" aca="1" ref="D293" ca="1">IF(LEN(B293)&gt;0,IF(OR(INDIRECT("DATEN!D"&amp;9+C293)=0,NOT(ISNA(MATCH(B293,DATEN!$D$18:$D$33,0)))),"X",IF(OR(B293=DATEN!$D$26-1,B293=DATEN!$D$27-2,B293=DATEN!$D$30-2),"V","")),"")</f>
        <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-0.329166666666667</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2026-05</v>
      </c>
      <c r="Q293" s="94">
        <f>SUM(Q283:Q292)</f>
        <v>0</v>
      </c>
      <c r="R293" s="94"/>
      <c r="S293" s="94"/>
      <c r="T293" s="94"/>
      <c r="U293" s="125"/>
      <c r="V293" s="105">
        <f ca="1">IF(D293="x",DATEN!$N$88,DATEN!$N$87)</f>
        <v>0.125</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44587</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44587</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44587</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44587</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44587</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44587</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44587</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44587</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44587</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44587</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44587</v>
      </c>
      <c r="C304" s="78">
        <f>IF(WEEKDAY(B304)=1,7,WEEKDAY(B304)-1)</f>
        <v>2</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-0.32916666666666666</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2026-05</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44588</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44588</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44588</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44588</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44588</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44588</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44588</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44588</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44588</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44588</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f>IF(LEN(B315)&gt;0,IF(WEEKDAY(B315)=4,TRUNC((B315-DATE(YEAR(B315+3-MOD(B315-2,7)),1,MOD(B315-2,7)-9))/7),IF(WEEKDAY(B315)=5,"KW","")),"")</f>
        <v>4</v>
      </c>
      <c r="B315" s="81">
        <f>B304+1</f>
        <v>44588</v>
      </c>
      <c r="C315" s="78">
        <f>IF(WEEKDAY(B315)=1,7,WEEKDAY(B315)-1)</f>
        <v>3</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-0.32916666666666666</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2026-05</v>
      </c>
      <c r="Q315" s="94">
        <f>SUM(Q305:Q314)</f>
        <v>0</v>
      </c>
      <c r="R315" s="94"/>
      <c r="S315" s="94"/>
      <c r="T315" s="94"/>
      <c r="U315" s="125"/>
      <c r="V315" s="105">
        <f ca="1">IF(D315="x",DATEN!$N$88,DATEN!$N$87)</f>
        <v>0.125</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44589</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44589</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44589</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44589</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44589</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44589</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44589</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44589</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44589</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44589</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KW</v>
      </c>
      <c r="B326" s="81">
        <f>IF(LEN(B315)&gt;0,IF(DAY(B315+1)=29,B315+1,""),"")</f>
        <v>44589</v>
      </c>
      <c r="C326" s="78">
        <f>IF(WEEKDAY(B326)=1,7,WEEKDAY(B326)-1)</f>
        <v>4</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-0.32916666666666666</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2026-05</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44590</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44590</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44590</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44590</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44590</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44590</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44590</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44590</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44590</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44590</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
      </c>
      <c r="B337" s="81">
        <f>IF(LEN(B326)&gt;0,IF(DAY(B326+1)=30,B326+1,""),"")</f>
        <v>44590</v>
      </c>
      <c r="C337" s="78">
        <f>IF(WEEKDAY(B337)=1,7,WEEKDAY(B337)-1)</f>
        <v>5</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-0.32916666666666666</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2026-05</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f t="shared" ref="B338:B347" si="163">IF(LEN(B327)&gt;0,IF(DAY(B327+1)=31,B327+1,""),"")</f>
        <v>44591</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f t="shared" si="163"/>
        <v>44591</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f t="shared" si="163"/>
        <v>44591</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f t="shared" si="163"/>
        <v>44591</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f t="shared" si="163"/>
        <v>44591</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f t="shared" si="163"/>
        <v>44591</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f t="shared" si="163"/>
        <v>44591</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f t="shared" si="163"/>
        <v>44591</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f t="shared" si="163"/>
        <v>44591</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f t="shared" si="163"/>
        <v>44591</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f>IF(LEN(B337)&gt;0,IF(DAY(B337+1)=31,B337+1,""),"")</f>
        <v>44591</v>
      </c>
      <c r="C348" s="78">
        <f>IF(WEEKDAY(B348)=1,7,WEEKDAY(B348)-1)</f>
        <v>6</v>
      </c>
      <c r="D348" s="79" t="str" cm="1">
        <f t="array" aca="1" ref="D348" ca="1">IF(LEN(B348)&gt;0,IF(OR(INDIRECT("DATEN!D"&amp;9+C348)=0,NOT(ISNA(MATCH(B348,DATEN!$D$18:$D$33,0)))),"X",IF(OR(B348=DATEN!$D$26-1,B348=DATEN!$D$27-2,B348=DATEN!$D$30-2),"V","")),"")</f>
        <v>X</v>
      </c>
      <c r="E348" s="294" t="str">
        <f>IF(E338&gt;0,IF(VALUE("24:00:00")-VALUE(MAX(F327:F336))+VALUE(E338)&lt;VALUE("11:00:00"),"Ruhezeit!",""),"")</f>
        <v/>
      </c>
      <c r="F348" s="295"/>
      <c r="G348" s="80" t="s">
        <v>68</v>
      </c>
      <c r="H348" s="74">
        <f>V342</f>
        <v>0</v>
      </c>
      <c r="I348" s="76"/>
      <c r="J348" s="76"/>
      <c r="K348" s="107" cm="1">
        <f t="array" aca="1" ref="K348" ca="1">IF(LEN(B348)&gt;0,IF(AND(D348&lt;&gt;"X",I348&lt;&gt;"U",I348&lt;&gt;"u",I348&lt;&gt;"K",I348&lt;&gt;"k",OR(I348="F",I348="f",H348&lt;&gt;0,DATEN!$H$8=1),J348&lt;&gt;"f",J348&lt;&gt;"F"),IF(D348="V",H348-INDIRECT("DATEN!D"&amp;9+C348)/2,H348-INDIRECT("DATEN!D"&amp;9+C348)),H348),"")</f>
        <v>0</v>
      </c>
      <c r="L348" s="146" t="str">
        <f>IF(X348&gt;MaxWoZeit,"WoArbZeit&gt;48h!","")</f>
        <v/>
      </c>
      <c r="M348" s="93" t="str">
        <f>IF(V340&gt;V341,V340-V341,"")</f>
        <v/>
      </c>
      <c r="N348" s="93">
        <f>SUM(N338:N347)</f>
        <v>0</v>
      </c>
      <c r="O348" s="93" t="str">
        <f>IF(WEEKDAY(B348,2)=7,SUMIF('Auswertung-Wochen'!$Y$2:$Y$366,P348,'Auswertung-Wochen'!$V$2:$V$366)-SUMIF('Auswertung-Wochen'!$Y$2:$Y$366,P348,'Auswertung-Wochen'!$W$2:$W$366),"")</f>
        <v/>
      </c>
      <c r="P348" s="93" t="str">
        <f>YEAR(B348)&amp;"-"&amp;TEXT(_xlfn.ISOWEEKNUM(B348),"00")</f>
        <v>2026-05</v>
      </c>
      <c r="Q348" s="94">
        <f>SUM(Q338:Q347)</f>
        <v>0</v>
      </c>
      <c r="R348" s="94"/>
      <c r="S348" s="94"/>
      <c r="T348" s="94"/>
      <c r="U348" s="125"/>
      <c r="V348" s="105">
        <f ca="1">IF(D348="x",DATEN!$N$88,DATEN!$N$87)</f>
        <v>0.16666666666666666</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Jan: </v>
      </c>
      <c r="F350" s="24" cm="1">
        <f t="array" aca="1" ref="F350" ca="1">IF(B4="",SUMPRODUCT(($I$8:$I$348="U")*($D$8:$D$348&lt;&gt;"X")*1),0)</f>
        <v>0</v>
      </c>
      <c r="G350" s="309" t="str">
        <f>CONCATENATE("Saldo ",TEXT(B18,"MMMM"),":")</f>
        <v>Saldo Januar:</v>
      </c>
      <c r="H350" s="310"/>
      <c r="I350" s="311"/>
      <c r="J350" s="164"/>
      <c r="K350" s="29">
        <f ca="1">IF(B4="",SUM(K8:K348),0)</f>
        <v>-6.5833333333333339</v>
      </c>
    </row>
    <row r="351" spans="1:27" ht="18" customHeight="1" x14ac:dyDescent="0.25">
      <c r="A351" s="171"/>
      <c r="B351" s="63"/>
      <c r="C351" s="60"/>
      <c r="D351" s="11"/>
      <c r="E351" s="169" t="s">
        <v>120</v>
      </c>
      <c r="F351" s="25">
        <f ca="1">Dezember!F351+DATEN!$C$7-F350</f>
        <v>30</v>
      </c>
      <c r="G351" s="58"/>
      <c r="H351" s="137"/>
      <c r="I351" s="138" t="str">
        <f>CONCATENATE("Gekappt ",TEXT(B18,"MMM"),":")</f>
        <v>Gekappt Jan:</v>
      </c>
      <c r="J351" s="138"/>
      <c r="K351" s="104">
        <f>SUM(M8:M348)</f>
        <v>0</v>
      </c>
    </row>
    <row r="352" spans="1:27" ht="18" customHeight="1" x14ac:dyDescent="0.25">
      <c r="A352" s="62"/>
      <c r="B352" s="58"/>
      <c r="C352" s="58"/>
      <c r="E352" s="170" t="str">
        <f>CONCATENATE("Krankt.",IF(MONTH($B$18)&gt;8,". ","age "),TEXT($B$18,"MMMM"),": ")</f>
        <v xml:space="preserve">Krankt.age Januar: </v>
      </c>
      <c r="F352" s="24" cm="1">
        <f t="array" aca="1" ref="F352" ca="1">IF(B4="",SUMPRODUCT(($I$8:$I$348="K")*($D$8:$D$348&lt;&gt;"X")*1),0)</f>
        <v>0</v>
      </c>
      <c r="G352" s="312" t="s">
        <v>99</v>
      </c>
      <c r="H352" s="313"/>
      <c r="I352" s="314"/>
      <c r="J352" s="165"/>
      <c r="K352" s="139" cm="1">
        <f t="array" aca="1" ref="K352" ca="1">INDIRECT(TEXT(DATE(DATEN!G3,MONTH(B18)-1,1),"MMMM")&amp;"!k353")</f>
        <v>-20.079166666666666</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-26.662500000000001</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1ssSNDKWJoEEkrpu0w8V3xVJL7vMsS3ufvEaLkHeMNEtH762G5rUlEJTu3oZJtIhqWeAVZKlVGSUEd1+OJVOsA==" saltValue="KmGvIwGvmQSDYUzSsbTx2A==" spinCount="100000" sheet="1" objects="1" scenarios="1" selectLockedCells="1"/>
  <mergeCells count="89">
    <mergeCell ref="E249:F249"/>
    <mergeCell ref="E315:F315"/>
    <mergeCell ref="E326:F326"/>
    <mergeCell ref="E337:F337"/>
    <mergeCell ref="E348:F348"/>
    <mergeCell ref="E260:F260"/>
    <mergeCell ref="E271:F271"/>
    <mergeCell ref="E282:F282"/>
    <mergeCell ref="E293:F293"/>
    <mergeCell ref="E304:F304"/>
    <mergeCell ref="E194:F194"/>
    <mergeCell ref="E205:F205"/>
    <mergeCell ref="E216:F216"/>
    <mergeCell ref="E227:F227"/>
    <mergeCell ref="E238:F238"/>
    <mergeCell ref="E139:F139"/>
    <mergeCell ref="E150:F150"/>
    <mergeCell ref="E161:F161"/>
    <mergeCell ref="E172:F172"/>
    <mergeCell ref="E183:F183"/>
    <mergeCell ref="E84:F84"/>
    <mergeCell ref="E95:F95"/>
    <mergeCell ref="E106:F106"/>
    <mergeCell ref="E117:F117"/>
    <mergeCell ref="E128:F128"/>
    <mergeCell ref="E29:F29"/>
    <mergeCell ref="E40:F40"/>
    <mergeCell ref="E51:F51"/>
    <mergeCell ref="E62:F62"/>
    <mergeCell ref="E73:F73"/>
    <mergeCell ref="H357:L357"/>
    <mergeCell ref="I6:I7"/>
    <mergeCell ref="G350:I350"/>
    <mergeCell ref="G352:I352"/>
    <mergeCell ref="K6:K7"/>
    <mergeCell ref="G353:I353"/>
    <mergeCell ref="J6:J7"/>
    <mergeCell ref="B2:I2"/>
    <mergeCell ref="B3:I3"/>
    <mergeCell ref="B6:B7"/>
    <mergeCell ref="D6:D7"/>
    <mergeCell ref="C6:C7"/>
    <mergeCell ref="U6:U7"/>
    <mergeCell ref="V6:W6"/>
    <mergeCell ref="T6:T7"/>
    <mergeCell ref="E18:F18"/>
    <mergeCell ref="M6:M7"/>
    <mergeCell ref="N6:N7"/>
    <mergeCell ref="Q6:Q7"/>
    <mergeCell ref="R6:R7"/>
    <mergeCell ref="S6:S7"/>
    <mergeCell ref="L6:L7"/>
    <mergeCell ref="E6:G6"/>
    <mergeCell ref="O6:O7"/>
    <mergeCell ref="P6:P7"/>
    <mergeCell ref="A8:A17"/>
    <mergeCell ref="A19:A28"/>
    <mergeCell ref="A30:A39"/>
    <mergeCell ref="A41:A50"/>
    <mergeCell ref="A52:A61"/>
    <mergeCell ref="A63:A72"/>
    <mergeCell ref="A74:A83"/>
    <mergeCell ref="A85:A94"/>
    <mergeCell ref="A96:A105"/>
    <mergeCell ref="A107:A116"/>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A228:A237"/>
    <mergeCell ref="A239:A248"/>
    <mergeCell ref="A250:A259"/>
    <mergeCell ref="A261:A270"/>
    <mergeCell ref="A272:A281"/>
    <mergeCell ref="A173:A182"/>
    <mergeCell ref="A184:A193"/>
  </mergeCells>
  <phoneticPr fontId="0" type="noConversion"/>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5709" priority="1122" stopIfTrue="1">
      <formula>$D5="X"</formula>
    </cfRule>
  </conditionalFormatting>
  <conditionalFormatting sqref="F5">
    <cfRule type="expression" dxfId="5708" priority="1123" stopIfTrue="1">
      <formula>AND(NOT(ISBLANK(#REF!)),ISBLANK(F5))</formula>
    </cfRule>
    <cfRule type="expression" dxfId="5707" priority="1124" stopIfTrue="1">
      <formula>AND(LEN(F5)&gt;0,OR($F5&lt;=#REF!,F5&gt;=1,$F5-#REF!&lt;0.0208333))</formula>
    </cfRule>
  </conditionalFormatting>
  <conditionalFormatting sqref="L8:M17">
    <cfRule type="expression" dxfId="5706" priority="1096" stopIfTrue="1">
      <formula>$D8="X"</formula>
    </cfRule>
  </conditionalFormatting>
  <conditionalFormatting sqref="G18">
    <cfRule type="expression" dxfId="5705" priority="1098" stopIfTrue="1">
      <formula>$D18="X"</formula>
    </cfRule>
  </conditionalFormatting>
  <conditionalFormatting sqref="E18">
    <cfRule type="expression" dxfId="5704" priority="1099" stopIfTrue="1">
      <formula>$D18="X"</formula>
    </cfRule>
  </conditionalFormatting>
  <conditionalFormatting sqref="M18:N18 P18">
    <cfRule type="expression" dxfId="5703" priority="1095" stopIfTrue="1">
      <formula>$D18="X"</formula>
    </cfRule>
  </conditionalFormatting>
  <conditionalFormatting sqref="G8:G17">
    <cfRule type="expression" dxfId="5702" priority="1092" stopIfTrue="1">
      <formula>$D8="X"</formula>
    </cfRule>
  </conditionalFormatting>
  <conditionalFormatting sqref="E29">
    <cfRule type="expression" dxfId="5701" priority="1083" stopIfTrue="1">
      <formula>$D29="X"</formula>
    </cfRule>
  </conditionalFormatting>
  <conditionalFormatting sqref="B29">
    <cfRule type="expression" dxfId="5700" priority="1087" stopIfTrue="1">
      <formula>$D29="X"</formula>
    </cfRule>
  </conditionalFormatting>
  <conditionalFormatting sqref="G29">
    <cfRule type="expression" dxfId="5699" priority="1085" stopIfTrue="1">
      <formula>$D29="X"</formula>
    </cfRule>
  </conditionalFormatting>
  <conditionalFormatting sqref="M29:N29">
    <cfRule type="expression" dxfId="5698" priority="1082" stopIfTrue="1">
      <formula>$D29="X"</formula>
    </cfRule>
  </conditionalFormatting>
  <conditionalFormatting sqref="L19:M28">
    <cfRule type="expression" dxfId="5697" priority="1077" stopIfTrue="1">
      <formula>$D19="X"</formula>
    </cfRule>
  </conditionalFormatting>
  <conditionalFormatting sqref="G19:G28">
    <cfRule type="expression" dxfId="5696" priority="1074" stopIfTrue="1">
      <formula>$D19="X"</formula>
    </cfRule>
  </conditionalFormatting>
  <conditionalFormatting sqref="B84">
    <cfRule type="expression" dxfId="5695" priority="976" stopIfTrue="1">
      <formula>$D84="X"</formula>
    </cfRule>
  </conditionalFormatting>
  <conditionalFormatting sqref="C29">
    <cfRule type="expression" dxfId="5694" priority="1069" stopIfTrue="1">
      <formula>$D29="X"</formula>
    </cfRule>
  </conditionalFormatting>
  <conditionalFormatting sqref="B40">
    <cfRule type="expression" dxfId="5693" priority="1068" stopIfTrue="1">
      <formula>$D40="X"</formula>
    </cfRule>
  </conditionalFormatting>
  <conditionalFormatting sqref="G40">
    <cfRule type="expression" dxfId="5692" priority="1066" stopIfTrue="1">
      <formula>$D40="X"</formula>
    </cfRule>
  </conditionalFormatting>
  <conditionalFormatting sqref="E40">
    <cfRule type="expression" dxfId="5691" priority="1064" stopIfTrue="1">
      <formula>$D40="X"</formula>
    </cfRule>
  </conditionalFormatting>
  <conditionalFormatting sqref="M40:N40">
    <cfRule type="expression" dxfId="5690" priority="1063" stopIfTrue="1">
      <formula>$D40="X"</formula>
    </cfRule>
  </conditionalFormatting>
  <conditionalFormatting sqref="L30:M39">
    <cfRule type="expression" dxfId="5689" priority="1058" stopIfTrue="1">
      <formula>$D30="X"</formula>
    </cfRule>
  </conditionalFormatting>
  <conditionalFormatting sqref="G30:G39">
    <cfRule type="expression" dxfId="5688" priority="1055" stopIfTrue="1">
      <formula>$D30="X"</formula>
    </cfRule>
  </conditionalFormatting>
  <conditionalFormatting sqref="C40">
    <cfRule type="expression" dxfId="5687" priority="1049" stopIfTrue="1">
      <formula>$D40="X"</formula>
    </cfRule>
  </conditionalFormatting>
  <conditionalFormatting sqref="L41:M50">
    <cfRule type="expression" dxfId="5686" priority="1044" stopIfTrue="1">
      <formula>$D41="X"</formula>
    </cfRule>
  </conditionalFormatting>
  <conditionalFormatting sqref="G41:G50">
    <cfRule type="expression" dxfId="5685" priority="1041" stopIfTrue="1">
      <formula>$D41="X"</formula>
    </cfRule>
  </conditionalFormatting>
  <conditionalFormatting sqref="B51">
    <cfRule type="expression" dxfId="5684" priority="1036" stopIfTrue="1">
      <formula>$D51="X"</formula>
    </cfRule>
  </conditionalFormatting>
  <conditionalFormatting sqref="G51">
    <cfRule type="expression" dxfId="5683" priority="1034" stopIfTrue="1">
      <formula>$D51="X"</formula>
    </cfRule>
  </conditionalFormatting>
  <conditionalFormatting sqref="E51">
    <cfRule type="expression" dxfId="5682" priority="1032" stopIfTrue="1">
      <formula>$D51="X"</formula>
    </cfRule>
  </conditionalFormatting>
  <conditionalFormatting sqref="M51:N51">
    <cfRule type="expression" dxfId="5681" priority="1031" stopIfTrue="1">
      <formula>$D51="X"</formula>
    </cfRule>
  </conditionalFormatting>
  <conditionalFormatting sqref="C51">
    <cfRule type="expression" dxfId="5680" priority="1029" stopIfTrue="1">
      <formula>$D51="X"</formula>
    </cfRule>
  </conditionalFormatting>
  <conditionalFormatting sqref="L52:M61">
    <cfRule type="expression" dxfId="5679" priority="1024" stopIfTrue="1">
      <formula>$D52="X"</formula>
    </cfRule>
  </conditionalFormatting>
  <conditionalFormatting sqref="G52:G61">
    <cfRule type="expression" dxfId="5678" priority="1021" stopIfTrue="1">
      <formula>$D52="X"</formula>
    </cfRule>
  </conditionalFormatting>
  <conditionalFormatting sqref="B62">
    <cfRule type="expression" dxfId="5677" priority="1016" stopIfTrue="1">
      <formula>$D62="X"</formula>
    </cfRule>
  </conditionalFormatting>
  <conditionalFormatting sqref="G62">
    <cfRule type="expression" dxfId="5676" priority="1014" stopIfTrue="1">
      <formula>$D62="X"</formula>
    </cfRule>
  </conditionalFormatting>
  <conditionalFormatting sqref="E62">
    <cfRule type="expression" dxfId="5675" priority="1012" stopIfTrue="1">
      <formula>$D62="X"</formula>
    </cfRule>
  </conditionalFormatting>
  <conditionalFormatting sqref="M62:N62">
    <cfRule type="expression" dxfId="5674" priority="1011" stopIfTrue="1">
      <formula>$D62="X"</formula>
    </cfRule>
  </conditionalFormatting>
  <conditionalFormatting sqref="C62">
    <cfRule type="expression" dxfId="5673" priority="1009" stopIfTrue="1">
      <formula>$D62="X"</formula>
    </cfRule>
  </conditionalFormatting>
  <conditionalFormatting sqref="L63:M72">
    <cfRule type="expression" dxfId="5672" priority="1004" stopIfTrue="1">
      <formula>$D63="X"</formula>
    </cfRule>
  </conditionalFormatting>
  <conditionalFormatting sqref="G63:G72">
    <cfRule type="expression" dxfId="5671" priority="1001" stopIfTrue="1">
      <formula>$D63="X"</formula>
    </cfRule>
  </conditionalFormatting>
  <conditionalFormatting sqref="C106">
    <cfRule type="expression" dxfId="5670" priority="915" stopIfTrue="1">
      <formula>$D106="X"</formula>
    </cfRule>
  </conditionalFormatting>
  <conditionalFormatting sqref="B73">
    <cfRule type="expression" dxfId="5669" priority="996" stopIfTrue="1">
      <formula>$D73="X"</formula>
    </cfRule>
  </conditionalFormatting>
  <conditionalFormatting sqref="G73">
    <cfRule type="expression" dxfId="5668" priority="994" stopIfTrue="1">
      <formula>$D73="X"</formula>
    </cfRule>
  </conditionalFormatting>
  <conditionalFormatting sqref="E73">
    <cfRule type="expression" dxfId="5667" priority="992" stopIfTrue="1">
      <formula>$D73="X"</formula>
    </cfRule>
  </conditionalFormatting>
  <conditionalFormatting sqref="M73:N73">
    <cfRule type="expression" dxfId="5666" priority="991" stopIfTrue="1">
      <formula>$D73="X"</formula>
    </cfRule>
  </conditionalFormatting>
  <conditionalFormatting sqref="C73">
    <cfRule type="expression" dxfId="5665" priority="989" stopIfTrue="1">
      <formula>$D73="X"</formula>
    </cfRule>
  </conditionalFormatting>
  <conditionalFormatting sqref="L74:M83">
    <cfRule type="expression" dxfId="5664" priority="984" stopIfTrue="1">
      <formula>$D74="X"</formula>
    </cfRule>
  </conditionalFormatting>
  <conditionalFormatting sqref="G74:G83">
    <cfRule type="expression" dxfId="5663" priority="981" stopIfTrue="1">
      <formula>$D74="X"</formula>
    </cfRule>
  </conditionalFormatting>
  <conditionalFormatting sqref="E117">
    <cfRule type="expression" dxfId="5662" priority="898" stopIfTrue="1">
      <formula>$D117="X"</formula>
    </cfRule>
  </conditionalFormatting>
  <conditionalFormatting sqref="M117:N117">
    <cfRule type="expression" dxfId="5661" priority="897" stopIfTrue="1">
      <formula>$D117="X"</formula>
    </cfRule>
  </conditionalFormatting>
  <conditionalFormatting sqref="G84">
    <cfRule type="expression" dxfId="5660" priority="974" stopIfTrue="1">
      <formula>$D84="X"</formula>
    </cfRule>
  </conditionalFormatting>
  <conditionalFormatting sqref="E84">
    <cfRule type="expression" dxfId="5659" priority="972" stopIfTrue="1">
      <formula>$D84="X"</formula>
    </cfRule>
  </conditionalFormatting>
  <conditionalFormatting sqref="M84:N84">
    <cfRule type="expression" dxfId="5658" priority="971" stopIfTrue="1">
      <formula>$D84="X"</formula>
    </cfRule>
  </conditionalFormatting>
  <conditionalFormatting sqref="C84">
    <cfRule type="expression" dxfId="5657" priority="969" stopIfTrue="1">
      <formula>$D84="X"</formula>
    </cfRule>
  </conditionalFormatting>
  <conditionalFormatting sqref="L85:M94">
    <cfRule type="expression" dxfId="5656" priority="950" stopIfTrue="1">
      <formula>$D85="X"</formula>
    </cfRule>
  </conditionalFormatting>
  <conditionalFormatting sqref="G85:G94">
    <cfRule type="expression" dxfId="5655" priority="947" stopIfTrue="1">
      <formula>$D85="X"</formula>
    </cfRule>
  </conditionalFormatting>
  <conditionalFormatting sqref="G129:G138">
    <cfRule type="expression" dxfId="5654" priority="867" stopIfTrue="1">
      <formula>$D129="X"</formula>
    </cfRule>
  </conditionalFormatting>
  <conditionalFormatting sqref="B95">
    <cfRule type="expression" dxfId="5653" priority="942" stopIfTrue="1">
      <formula>$D95="X"</formula>
    </cfRule>
  </conditionalFormatting>
  <conditionalFormatting sqref="G95">
    <cfRule type="expression" dxfId="5652" priority="940" stopIfTrue="1">
      <formula>$D95="X"</formula>
    </cfRule>
  </conditionalFormatting>
  <conditionalFormatting sqref="E95">
    <cfRule type="expression" dxfId="5651" priority="938" stopIfTrue="1">
      <formula>$D95="X"</formula>
    </cfRule>
  </conditionalFormatting>
  <conditionalFormatting sqref="M95:N95">
    <cfRule type="expression" dxfId="5650" priority="937" stopIfTrue="1">
      <formula>$D95="X"</formula>
    </cfRule>
  </conditionalFormatting>
  <conditionalFormatting sqref="C95">
    <cfRule type="expression" dxfId="5649" priority="935" stopIfTrue="1">
      <formula>$D95="X"</formula>
    </cfRule>
  </conditionalFormatting>
  <conditionalFormatting sqref="L96:M105">
    <cfRule type="expression" dxfId="5648" priority="930" stopIfTrue="1">
      <formula>$D96="X"</formula>
    </cfRule>
  </conditionalFormatting>
  <conditionalFormatting sqref="G96:G105">
    <cfRule type="expression" dxfId="5647" priority="927" stopIfTrue="1">
      <formula>$D96="X"</formula>
    </cfRule>
  </conditionalFormatting>
  <conditionalFormatting sqref="L140:M149">
    <cfRule type="expression" dxfId="5646" priority="850" stopIfTrue="1">
      <formula>$D140="X"</formula>
    </cfRule>
  </conditionalFormatting>
  <conditionalFormatting sqref="B106">
    <cfRule type="expression" dxfId="5645" priority="922" stopIfTrue="1">
      <formula>$D106="X"</formula>
    </cfRule>
  </conditionalFormatting>
  <conditionalFormatting sqref="G106">
    <cfRule type="expression" dxfId="5644" priority="920" stopIfTrue="1">
      <formula>$D106="X"</formula>
    </cfRule>
  </conditionalFormatting>
  <conditionalFormatting sqref="E106">
    <cfRule type="expression" dxfId="5643" priority="918" stopIfTrue="1">
      <formula>$D106="X"</formula>
    </cfRule>
  </conditionalFormatting>
  <conditionalFormatting sqref="M106:N106">
    <cfRule type="expression" dxfId="5642" priority="917" stopIfTrue="1">
      <formula>$D106="X"</formula>
    </cfRule>
  </conditionalFormatting>
  <conditionalFormatting sqref="L107:M116">
    <cfRule type="expression" dxfId="5641" priority="910" stopIfTrue="1">
      <formula>$D107="X"</formula>
    </cfRule>
  </conditionalFormatting>
  <conditionalFormatting sqref="G107:G116">
    <cfRule type="expression" dxfId="5640" priority="907" stopIfTrue="1">
      <formula>$D107="X"</formula>
    </cfRule>
  </conditionalFormatting>
  <conditionalFormatting sqref="B117">
    <cfRule type="expression" dxfId="5639" priority="902" stopIfTrue="1">
      <formula>$D117="X"</formula>
    </cfRule>
  </conditionalFormatting>
  <conditionalFormatting sqref="G117">
    <cfRule type="expression" dxfId="5638" priority="900" stopIfTrue="1">
      <formula>$D117="X"</formula>
    </cfRule>
  </conditionalFormatting>
  <conditionalFormatting sqref="C117">
    <cfRule type="expression" dxfId="5637" priority="895" stopIfTrue="1">
      <formula>$D117="X"</formula>
    </cfRule>
  </conditionalFormatting>
  <conditionalFormatting sqref="L118:M127">
    <cfRule type="expression" dxfId="5636" priority="890" stopIfTrue="1">
      <formula>$D118="X"</formula>
    </cfRule>
  </conditionalFormatting>
  <conditionalFormatting sqref="G118:G127">
    <cfRule type="expression" dxfId="5635" priority="887" stopIfTrue="1">
      <formula>$D118="X"</formula>
    </cfRule>
  </conditionalFormatting>
  <conditionalFormatting sqref="C161">
    <cfRule type="expression" dxfId="5634" priority="815" stopIfTrue="1">
      <formula>$D161="X"</formula>
    </cfRule>
  </conditionalFormatting>
  <conditionalFormatting sqref="B128">
    <cfRule type="expression" dxfId="5633" priority="882" stopIfTrue="1">
      <formula>$D128="X"</formula>
    </cfRule>
  </conditionalFormatting>
  <conditionalFormatting sqref="G128">
    <cfRule type="expression" dxfId="5632" priority="880" stopIfTrue="1">
      <formula>$D128="X"</formula>
    </cfRule>
  </conditionalFormatting>
  <conditionalFormatting sqref="E128">
    <cfRule type="expression" dxfId="5631" priority="878" stopIfTrue="1">
      <formula>$D128="X"</formula>
    </cfRule>
  </conditionalFormatting>
  <conditionalFormatting sqref="M128:N128">
    <cfRule type="expression" dxfId="5630" priority="877" stopIfTrue="1">
      <formula>$D128="X"</formula>
    </cfRule>
  </conditionalFormatting>
  <conditionalFormatting sqref="C128">
    <cfRule type="expression" dxfId="5629" priority="875" stopIfTrue="1">
      <formula>$D128="X"</formula>
    </cfRule>
  </conditionalFormatting>
  <conditionalFormatting sqref="L129:M138">
    <cfRule type="expression" dxfId="5628" priority="870" stopIfTrue="1">
      <formula>$D129="X"</formula>
    </cfRule>
  </conditionalFormatting>
  <conditionalFormatting sqref="E172">
    <cfRule type="expression" dxfId="5627" priority="798" stopIfTrue="1">
      <formula>$D172="X"</formula>
    </cfRule>
  </conditionalFormatting>
  <conditionalFormatting sqref="B139">
    <cfRule type="expression" dxfId="5626" priority="862" stopIfTrue="1">
      <formula>$D139="X"</formula>
    </cfRule>
  </conditionalFormatting>
  <conditionalFormatting sqref="G139">
    <cfRule type="expression" dxfId="5625" priority="860" stopIfTrue="1">
      <formula>$D139="X"</formula>
    </cfRule>
  </conditionalFormatting>
  <conditionalFormatting sqref="E139">
    <cfRule type="expression" dxfId="5624" priority="858" stopIfTrue="1">
      <formula>$D139="X"</formula>
    </cfRule>
  </conditionalFormatting>
  <conditionalFormatting sqref="M139:N139">
    <cfRule type="expression" dxfId="5623" priority="857" stopIfTrue="1">
      <formula>$D139="X"</formula>
    </cfRule>
  </conditionalFormatting>
  <conditionalFormatting sqref="C139">
    <cfRule type="expression" dxfId="5622" priority="855" stopIfTrue="1">
      <formula>$D139="X"</formula>
    </cfRule>
  </conditionalFormatting>
  <conditionalFormatting sqref="G140:G149">
    <cfRule type="expression" dxfId="5621" priority="847" stopIfTrue="1">
      <formula>$D140="X"</formula>
    </cfRule>
  </conditionalFormatting>
  <conditionalFormatting sqref="B183">
    <cfRule type="expression" dxfId="5620" priority="782" stopIfTrue="1">
      <formula>$D183="X"</formula>
    </cfRule>
  </conditionalFormatting>
  <conditionalFormatting sqref="B150">
    <cfRule type="expression" dxfId="5619" priority="842" stopIfTrue="1">
      <formula>$D150="X"</formula>
    </cfRule>
  </conditionalFormatting>
  <conditionalFormatting sqref="G150">
    <cfRule type="expression" dxfId="5618" priority="840" stopIfTrue="1">
      <formula>$D150="X"</formula>
    </cfRule>
  </conditionalFormatting>
  <conditionalFormatting sqref="E150">
    <cfRule type="expression" dxfId="5617" priority="838" stopIfTrue="1">
      <formula>$D150="X"</formula>
    </cfRule>
  </conditionalFormatting>
  <conditionalFormatting sqref="M150:N150">
    <cfRule type="expression" dxfId="5616" priority="837" stopIfTrue="1">
      <formula>$D150="X"</formula>
    </cfRule>
  </conditionalFormatting>
  <conditionalFormatting sqref="C150">
    <cfRule type="expression" dxfId="5615" priority="835" stopIfTrue="1">
      <formula>$D150="X"</formula>
    </cfRule>
  </conditionalFormatting>
  <conditionalFormatting sqref="L151:M160">
    <cfRule type="expression" dxfId="5614" priority="830" stopIfTrue="1">
      <formula>$D151="X"</formula>
    </cfRule>
  </conditionalFormatting>
  <conditionalFormatting sqref="G151:G160">
    <cfRule type="expression" dxfId="5613" priority="827" stopIfTrue="1">
      <formula>$D151="X"</formula>
    </cfRule>
  </conditionalFormatting>
  <conditionalFormatting sqref="B161">
    <cfRule type="expression" dxfId="5612" priority="822" stopIfTrue="1">
      <formula>$D161="X"</formula>
    </cfRule>
  </conditionalFormatting>
  <conditionalFormatting sqref="G161">
    <cfRule type="expression" dxfId="5611" priority="820" stopIfTrue="1">
      <formula>$D161="X"</formula>
    </cfRule>
  </conditionalFormatting>
  <conditionalFormatting sqref="E161">
    <cfRule type="expression" dxfId="5610" priority="818" stopIfTrue="1">
      <formula>$D161="X"</formula>
    </cfRule>
  </conditionalFormatting>
  <conditionalFormatting sqref="M161:N161">
    <cfRule type="expression" dxfId="5609" priority="817" stopIfTrue="1">
      <formula>$D161="X"</formula>
    </cfRule>
  </conditionalFormatting>
  <conditionalFormatting sqref="L162:M171">
    <cfRule type="expression" dxfId="5608" priority="810" stopIfTrue="1">
      <formula>$D162="X"</formula>
    </cfRule>
  </conditionalFormatting>
  <conditionalFormatting sqref="G162:G171">
    <cfRule type="expression" dxfId="5607" priority="807" stopIfTrue="1">
      <formula>$D162="X"</formula>
    </cfRule>
  </conditionalFormatting>
  <conditionalFormatting sqref="G195:G204">
    <cfRule type="expression" dxfId="5606" priority="747" stopIfTrue="1">
      <formula>$D195="X"</formula>
    </cfRule>
  </conditionalFormatting>
  <conditionalFormatting sqref="B172">
    <cfRule type="expression" dxfId="5605" priority="802" stopIfTrue="1">
      <formula>$D172="X"</formula>
    </cfRule>
  </conditionalFormatting>
  <conditionalFormatting sqref="G172">
    <cfRule type="expression" dxfId="5604" priority="800" stopIfTrue="1">
      <formula>$D172="X"</formula>
    </cfRule>
  </conditionalFormatting>
  <conditionalFormatting sqref="M172:N172">
    <cfRule type="expression" dxfId="5603" priority="797" stopIfTrue="1">
      <formula>$D172="X"</formula>
    </cfRule>
  </conditionalFormatting>
  <conditionalFormatting sqref="C172">
    <cfRule type="expression" dxfId="5602" priority="795" stopIfTrue="1">
      <formula>$D172="X"</formula>
    </cfRule>
  </conditionalFormatting>
  <conditionalFormatting sqref="L173:M182">
    <cfRule type="expression" dxfId="5601" priority="790" stopIfTrue="1">
      <formula>$D173="X"</formula>
    </cfRule>
  </conditionalFormatting>
  <conditionalFormatting sqref="G173:G182">
    <cfRule type="expression" dxfId="5600" priority="787" stopIfTrue="1">
      <formula>$D173="X"</formula>
    </cfRule>
  </conditionalFormatting>
  <conditionalFormatting sqref="L206:M215">
    <cfRule type="expression" dxfId="5599" priority="730" stopIfTrue="1">
      <formula>$D206="X"</formula>
    </cfRule>
  </conditionalFormatting>
  <conditionalFormatting sqref="G183">
    <cfRule type="expression" dxfId="5598" priority="780" stopIfTrue="1">
      <formula>$D183="X"</formula>
    </cfRule>
  </conditionalFormatting>
  <conditionalFormatting sqref="E183">
    <cfRule type="expression" dxfId="5597" priority="778" stopIfTrue="1">
      <formula>$D183="X"</formula>
    </cfRule>
  </conditionalFormatting>
  <conditionalFormatting sqref="M183:N183">
    <cfRule type="expression" dxfId="5596" priority="777" stopIfTrue="1">
      <formula>$D183="X"</formula>
    </cfRule>
  </conditionalFormatting>
  <conditionalFormatting sqref="C183">
    <cfRule type="expression" dxfId="5595" priority="775" stopIfTrue="1">
      <formula>$D183="X"</formula>
    </cfRule>
  </conditionalFormatting>
  <conditionalFormatting sqref="L184:M193">
    <cfRule type="expression" dxfId="5594" priority="770" stopIfTrue="1">
      <formula>$D184="X"</formula>
    </cfRule>
  </conditionalFormatting>
  <conditionalFormatting sqref="G184:G193">
    <cfRule type="expression" dxfId="5593" priority="767" stopIfTrue="1">
      <formula>$D184="X"</formula>
    </cfRule>
  </conditionalFormatting>
  <conditionalFormatting sqref="B194">
    <cfRule type="expression" dxfId="5592" priority="762" stopIfTrue="1">
      <formula>$D194="X"</formula>
    </cfRule>
  </conditionalFormatting>
  <conditionalFormatting sqref="G194">
    <cfRule type="expression" dxfId="5591" priority="760" stopIfTrue="1">
      <formula>$D194="X"</formula>
    </cfRule>
  </conditionalFormatting>
  <conditionalFormatting sqref="E194">
    <cfRule type="expression" dxfId="5590" priority="758" stopIfTrue="1">
      <formula>$D194="X"</formula>
    </cfRule>
  </conditionalFormatting>
  <conditionalFormatting sqref="M194:N194">
    <cfRule type="expression" dxfId="5589" priority="757" stopIfTrue="1">
      <formula>$D194="X"</formula>
    </cfRule>
  </conditionalFormatting>
  <conditionalFormatting sqref="C194">
    <cfRule type="expression" dxfId="5588" priority="755" stopIfTrue="1">
      <formula>$D194="X"</formula>
    </cfRule>
  </conditionalFormatting>
  <conditionalFormatting sqref="L195:M204">
    <cfRule type="expression" dxfId="5587" priority="750" stopIfTrue="1">
      <formula>$D195="X"</formula>
    </cfRule>
  </conditionalFormatting>
  <conditionalFormatting sqref="M227:N227">
    <cfRule type="expression" dxfId="5586" priority="697" stopIfTrue="1">
      <formula>$D227="X"</formula>
    </cfRule>
  </conditionalFormatting>
  <conditionalFormatting sqref="B205">
    <cfRule type="expression" dxfId="5585" priority="742" stopIfTrue="1">
      <formula>$D205="X"</formula>
    </cfRule>
  </conditionalFormatting>
  <conditionalFormatting sqref="G205">
    <cfRule type="expression" dxfId="5584" priority="740" stopIfTrue="1">
      <formula>$D205="X"</formula>
    </cfRule>
  </conditionalFormatting>
  <conditionalFormatting sqref="E205">
    <cfRule type="expression" dxfId="5583" priority="738" stopIfTrue="1">
      <formula>$D205="X"</formula>
    </cfRule>
  </conditionalFormatting>
  <conditionalFormatting sqref="M205:N205">
    <cfRule type="expression" dxfId="5582" priority="737" stopIfTrue="1">
      <formula>$D205="X"</formula>
    </cfRule>
  </conditionalFormatting>
  <conditionalFormatting sqref="C205">
    <cfRule type="expression" dxfId="5581" priority="735" stopIfTrue="1">
      <formula>$D205="X"</formula>
    </cfRule>
  </conditionalFormatting>
  <conditionalFormatting sqref="G206:G215">
    <cfRule type="expression" dxfId="5580" priority="727" stopIfTrue="1">
      <formula>$D206="X"</formula>
    </cfRule>
  </conditionalFormatting>
  <conditionalFormatting sqref="G238">
    <cfRule type="expression" dxfId="5579" priority="680" stopIfTrue="1">
      <formula>$D238="X"</formula>
    </cfRule>
  </conditionalFormatting>
  <conditionalFormatting sqref="B216">
    <cfRule type="expression" dxfId="5578" priority="722" stopIfTrue="1">
      <formula>$D216="X"</formula>
    </cfRule>
  </conditionalFormatting>
  <conditionalFormatting sqref="G216">
    <cfRule type="expression" dxfId="5577" priority="720" stopIfTrue="1">
      <formula>$D216="X"</formula>
    </cfRule>
  </conditionalFormatting>
  <conditionalFormatting sqref="E216">
    <cfRule type="expression" dxfId="5576" priority="718" stopIfTrue="1">
      <formula>$D216="X"</formula>
    </cfRule>
  </conditionalFormatting>
  <conditionalFormatting sqref="M216:N216">
    <cfRule type="expression" dxfId="5575" priority="717" stopIfTrue="1">
      <formula>$D216="X"</formula>
    </cfRule>
  </conditionalFormatting>
  <conditionalFormatting sqref="C216">
    <cfRule type="expression" dxfId="5574" priority="715" stopIfTrue="1">
      <formula>$D216="X"</formula>
    </cfRule>
  </conditionalFormatting>
  <conditionalFormatting sqref="L217:M226">
    <cfRule type="expression" dxfId="5573" priority="710" stopIfTrue="1">
      <formula>$D217="X"</formula>
    </cfRule>
  </conditionalFormatting>
  <conditionalFormatting sqref="G217:G226">
    <cfRule type="expression" dxfId="5572" priority="707" stopIfTrue="1">
      <formula>$D217="X"</formula>
    </cfRule>
  </conditionalFormatting>
  <conditionalFormatting sqref="B249">
    <cfRule type="expression" dxfId="5571" priority="662" stopIfTrue="1">
      <formula>$D249="X"</formula>
    </cfRule>
  </conditionalFormatting>
  <conditionalFormatting sqref="B227">
    <cfRule type="expression" dxfId="5570" priority="702" stopIfTrue="1">
      <formula>$D227="X"</formula>
    </cfRule>
  </conditionalFormatting>
  <conditionalFormatting sqref="G227">
    <cfRule type="expression" dxfId="5569" priority="700" stopIfTrue="1">
      <formula>$D227="X"</formula>
    </cfRule>
  </conditionalFormatting>
  <conditionalFormatting sqref="E227">
    <cfRule type="expression" dxfId="5568" priority="698" stopIfTrue="1">
      <formula>$D227="X"</formula>
    </cfRule>
  </conditionalFormatting>
  <conditionalFormatting sqref="C227">
    <cfRule type="expression" dxfId="5567" priority="695" stopIfTrue="1">
      <formula>$D227="X"</formula>
    </cfRule>
  </conditionalFormatting>
  <conditionalFormatting sqref="L228:M237">
    <cfRule type="expression" dxfId="5566" priority="690" stopIfTrue="1">
      <formula>$D228="X"</formula>
    </cfRule>
  </conditionalFormatting>
  <conditionalFormatting sqref="G228:G237">
    <cfRule type="expression" dxfId="5565" priority="687" stopIfTrue="1">
      <formula>$D228="X"</formula>
    </cfRule>
  </conditionalFormatting>
  <conditionalFormatting sqref="B238">
    <cfRule type="expression" dxfId="5564" priority="682" stopIfTrue="1">
      <formula>$D238="X"</formula>
    </cfRule>
  </conditionalFormatting>
  <conditionalFormatting sqref="E238">
    <cfRule type="expression" dxfId="5563" priority="678" stopIfTrue="1">
      <formula>$D238="X"</formula>
    </cfRule>
  </conditionalFormatting>
  <conditionalFormatting sqref="M238:N238">
    <cfRule type="expression" dxfId="5562" priority="677" stopIfTrue="1">
      <formula>$D238="X"</formula>
    </cfRule>
  </conditionalFormatting>
  <conditionalFormatting sqref="C238">
    <cfRule type="expression" dxfId="5561" priority="675" stopIfTrue="1">
      <formula>$D238="X"</formula>
    </cfRule>
  </conditionalFormatting>
  <conditionalFormatting sqref="L239:M248">
    <cfRule type="expression" dxfId="5560" priority="670" stopIfTrue="1">
      <formula>$D239="X"</formula>
    </cfRule>
  </conditionalFormatting>
  <conditionalFormatting sqref="G239:G248">
    <cfRule type="expression" dxfId="5559" priority="667" stopIfTrue="1">
      <formula>$D239="X"</formula>
    </cfRule>
  </conditionalFormatting>
  <conditionalFormatting sqref="G249">
    <cfRule type="expression" dxfId="5558" priority="660" stopIfTrue="1">
      <formula>$D249="X"</formula>
    </cfRule>
  </conditionalFormatting>
  <conditionalFormatting sqref="E249">
    <cfRule type="expression" dxfId="5557" priority="658" stopIfTrue="1">
      <formula>$D249="X"</formula>
    </cfRule>
  </conditionalFormatting>
  <conditionalFormatting sqref="M249:N249">
    <cfRule type="expression" dxfId="5556" priority="657" stopIfTrue="1">
      <formula>$D249="X"</formula>
    </cfRule>
  </conditionalFormatting>
  <conditionalFormatting sqref="C249">
    <cfRule type="expression" dxfId="5555" priority="655" stopIfTrue="1">
      <formula>$D249="X"</formula>
    </cfRule>
  </conditionalFormatting>
  <conditionalFormatting sqref="L250:M259">
    <cfRule type="expression" dxfId="5554" priority="650" stopIfTrue="1">
      <formula>$D250="X"</formula>
    </cfRule>
  </conditionalFormatting>
  <conditionalFormatting sqref="G250:G259">
    <cfRule type="expression" dxfId="5553" priority="647" stopIfTrue="1">
      <formula>$D250="X"</formula>
    </cfRule>
  </conditionalFormatting>
  <conditionalFormatting sqref="B260">
    <cfRule type="expression" dxfId="5552" priority="642" stopIfTrue="1">
      <formula>$D260="X"</formula>
    </cfRule>
  </conditionalFormatting>
  <conditionalFormatting sqref="G260">
    <cfRule type="expression" dxfId="5551" priority="640" stopIfTrue="1">
      <formula>$D260="X"</formula>
    </cfRule>
  </conditionalFormatting>
  <conditionalFormatting sqref="E260">
    <cfRule type="expression" dxfId="5550" priority="638" stopIfTrue="1">
      <formula>$D260="X"</formula>
    </cfRule>
  </conditionalFormatting>
  <conditionalFormatting sqref="M260:N260">
    <cfRule type="expression" dxfId="5549" priority="637" stopIfTrue="1">
      <formula>$D260="X"</formula>
    </cfRule>
  </conditionalFormatting>
  <conditionalFormatting sqref="C260">
    <cfRule type="expression" dxfId="5548" priority="635" stopIfTrue="1">
      <formula>$D260="X"</formula>
    </cfRule>
  </conditionalFormatting>
  <conditionalFormatting sqref="L261:M270">
    <cfRule type="expression" dxfId="5547" priority="630" stopIfTrue="1">
      <formula>$D261="X"</formula>
    </cfRule>
  </conditionalFormatting>
  <conditionalFormatting sqref="G261:G270">
    <cfRule type="expression" dxfId="5546" priority="627" stopIfTrue="1">
      <formula>$D261="X"</formula>
    </cfRule>
  </conditionalFormatting>
  <conditionalFormatting sqref="C282">
    <cfRule type="expression" dxfId="5545" priority="595" stopIfTrue="1">
      <formula>$D282="X"</formula>
    </cfRule>
  </conditionalFormatting>
  <conditionalFormatting sqref="B271">
    <cfRule type="expression" dxfId="5544" priority="622" stopIfTrue="1">
      <formula>$D271="X"</formula>
    </cfRule>
  </conditionalFormatting>
  <conditionalFormatting sqref="G271">
    <cfRule type="expression" dxfId="5543" priority="620" stopIfTrue="1">
      <formula>$D271="X"</formula>
    </cfRule>
  </conditionalFormatting>
  <conditionalFormatting sqref="E271">
    <cfRule type="expression" dxfId="5542" priority="618" stopIfTrue="1">
      <formula>$D271="X"</formula>
    </cfRule>
  </conditionalFormatting>
  <conditionalFormatting sqref="M271:N271">
    <cfRule type="expression" dxfId="5541" priority="617" stopIfTrue="1">
      <formula>$D271="X"</formula>
    </cfRule>
  </conditionalFormatting>
  <conditionalFormatting sqref="C271">
    <cfRule type="expression" dxfId="5540" priority="615" stopIfTrue="1">
      <formula>$D271="X"</formula>
    </cfRule>
  </conditionalFormatting>
  <conditionalFormatting sqref="L272:M281">
    <cfRule type="expression" dxfId="5539" priority="610" stopIfTrue="1">
      <formula>$D272="X"</formula>
    </cfRule>
  </conditionalFormatting>
  <conditionalFormatting sqref="G272:G281">
    <cfRule type="expression" dxfId="5538" priority="607" stopIfTrue="1">
      <formula>$D272="X"</formula>
    </cfRule>
  </conditionalFormatting>
  <conditionalFormatting sqref="E293">
    <cfRule type="expression" dxfId="5537" priority="578" stopIfTrue="1">
      <formula>$D293="X"</formula>
    </cfRule>
  </conditionalFormatting>
  <conditionalFormatting sqref="M293:N293">
    <cfRule type="expression" dxfId="5536" priority="577" stopIfTrue="1">
      <formula>$D293="X"</formula>
    </cfRule>
  </conditionalFormatting>
  <conditionalFormatting sqref="B282">
    <cfRule type="expression" dxfId="5535" priority="602" stopIfTrue="1">
      <formula>$D282="X"</formula>
    </cfRule>
  </conditionalFormatting>
  <conditionalFormatting sqref="G282">
    <cfRule type="expression" dxfId="5534" priority="600" stopIfTrue="1">
      <formula>$D282="X"</formula>
    </cfRule>
  </conditionalFormatting>
  <conditionalFormatting sqref="E282">
    <cfRule type="expression" dxfId="5533" priority="598" stopIfTrue="1">
      <formula>$D282="X"</formula>
    </cfRule>
  </conditionalFormatting>
  <conditionalFormatting sqref="M282:N282">
    <cfRule type="expression" dxfId="5532" priority="597" stopIfTrue="1">
      <formula>$D282="X"</formula>
    </cfRule>
  </conditionalFormatting>
  <conditionalFormatting sqref="L283:M292">
    <cfRule type="expression" dxfId="5531" priority="590" stopIfTrue="1">
      <formula>$D283="X"</formula>
    </cfRule>
  </conditionalFormatting>
  <conditionalFormatting sqref="G283:G292">
    <cfRule type="expression" dxfId="5530" priority="587" stopIfTrue="1">
      <formula>$D283="X"</formula>
    </cfRule>
  </conditionalFormatting>
  <conditionalFormatting sqref="G304">
    <cfRule type="expression" dxfId="5529" priority="560" stopIfTrue="1">
      <formula>$D304="X"</formula>
    </cfRule>
  </conditionalFormatting>
  <conditionalFormatting sqref="B293">
    <cfRule type="expression" dxfId="5528" priority="582" stopIfTrue="1">
      <formula>$D293="X"</formula>
    </cfRule>
  </conditionalFormatting>
  <conditionalFormatting sqref="G293">
    <cfRule type="expression" dxfId="5527" priority="580" stopIfTrue="1">
      <formula>$D293="X"</formula>
    </cfRule>
  </conditionalFormatting>
  <conditionalFormatting sqref="C293">
    <cfRule type="expression" dxfId="5526" priority="575" stopIfTrue="1">
      <formula>$D293="X"</formula>
    </cfRule>
  </conditionalFormatting>
  <conditionalFormatting sqref="L294:M303">
    <cfRule type="expression" dxfId="5525" priority="570" stopIfTrue="1">
      <formula>$D294="X"</formula>
    </cfRule>
  </conditionalFormatting>
  <conditionalFormatting sqref="G294:G303">
    <cfRule type="expression" dxfId="5524" priority="567" stopIfTrue="1">
      <formula>$D294="X"</formula>
    </cfRule>
  </conditionalFormatting>
  <conditionalFormatting sqref="B304">
    <cfRule type="expression" dxfId="5523" priority="562" stopIfTrue="1">
      <formula>$D304="X"</formula>
    </cfRule>
  </conditionalFormatting>
  <conditionalFormatting sqref="E304">
    <cfRule type="expression" dxfId="5522" priority="558" stopIfTrue="1">
      <formula>$D304="X"</formula>
    </cfRule>
  </conditionalFormatting>
  <conditionalFormatting sqref="M304:N304">
    <cfRule type="expression" dxfId="5521" priority="557" stopIfTrue="1">
      <formula>$D304="X"</formula>
    </cfRule>
  </conditionalFormatting>
  <conditionalFormatting sqref="C304">
    <cfRule type="expression" dxfId="5520" priority="555" stopIfTrue="1">
      <formula>$D304="X"</formula>
    </cfRule>
  </conditionalFormatting>
  <conditionalFormatting sqref="L305:M314">
    <cfRule type="expression" dxfId="5519" priority="550" stopIfTrue="1">
      <formula>$D305="X"</formula>
    </cfRule>
  </conditionalFormatting>
  <conditionalFormatting sqref="G305:G314">
    <cfRule type="expression" dxfId="5518" priority="547" stopIfTrue="1">
      <formula>$D305="X"</formula>
    </cfRule>
  </conditionalFormatting>
  <conditionalFormatting sqref="B315">
    <cfRule type="expression" dxfId="5517" priority="542" stopIfTrue="1">
      <formula>$D315="X"</formula>
    </cfRule>
  </conditionalFormatting>
  <conditionalFormatting sqref="G315">
    <cfRule type="expression" dxfId="5516" priority="540" stopIfTrue="1">
      <formula>$D315="X"</formula>
    </cfRule>
  </conditionalFormatting>
  <conditionalFormatting sqref="E315">
    <cfRule type="expression" dxfId="5515" priority="538" stopIfTrue="1">
      <formula>$D315="X"</formula>
    </cfRule>
  </conditionalFormatting>
  <conditionalFormatting sqref="M315:N315">
    <cfRule type="expression" dxfId="5514" priority="537" stopIfTrue="1">
      <formula>$D315="X"</formula>
    </cfRule>
  </conditionalFormatting>
  <conditionalFormatting sqref="C315">
    <cfRule type="expression" dxfId="5513" priority="536" stopIfTrue="1">
      <formula>$D315="X"</formula>
    </cfRule>
  </conditionalFormatting>
  <conditionalFormatting sqref="L316:M325">
    <cfRule type="expression" dxfId="5512" priority="531" stopIfTrue="1">
      <formula>$D316="X"</formula>
    </cfRule>
  </conditionalFormatting>
  <conditionalFormatting sqref="G316:G325">
    <cfRule type="expression" dxfId="5511" priority="528" stopIfTrue="1">
      <formula>$D316="X"</formula>
    </cfRule>
  </conditionalFormatting>
  <conditionalFormatting sqref="B326">
    <cfRule type="expression" dxfId="5510" priority="523" stopIfTrue="1">
      <formula>$D326="X"</formula>
    </cfRule>
  </conditionalFormatting>
  <conditionalFormatting sqref="G326">
    <cfRule type="expression" dxfId="5509" priority="521" stopIfTrue="1">
      <formula>$D326="X"</formula>
    </cfRule>
  </conditionalFormatting>
  <conditionalFormatting sqref="E326">
    <cfRule type="expression" dxfId="5508" priority="519" stopIfTrue="1">
      <formula>$D326="X"</formula>
    </cfRule>
  </conditionalFormatting>
  <conditionalFormatting sqref="M326:N326">
    <cfRule type="expression" dxfId="5507" priority="518" stopIfTrue="1">
      <formula>$D326="X"</formula>
    </cfRule>
  </conditionalFormatting>
  <conditionalFormatting sqref="C326">
    <cfRule type="expression" dxfId="5506" priority="517" stopIfTrue="1">
      <formula>$D326="X"</formula>
    </cfRule>
  </conditionalFormatting>
  <conditionalFormatting sqref="L327:M336">
    <cfRule type="expression" dxfId="5505" priority="512" stopIfTrue="1">
      <formula>$D327="X"</formula>
    </cfRule>
  </conditionalFormatting>
  <conditionalFormatting sqref="G327:G336">
    <cfRule type="expression" dxfId="5504" priority="509" stopIfTrue="1">
      <formula>$D327="X"</formula>
    </cfRule>
  </conditionalFormatting>
  <conditionalFormatting sqref="G337">
    <cfRule type="expression" dxfId="5503" priority="502" stopIfTrue="1">
      <formula>$D337="X"</formula>
    </cfRule>
  </conditionalFormatting>
  <conditionalFormatting sqref="E337">
    <cfRule type="expression" dxfId="5502" priority="500" stopIfTrue="1">
      <formula>$D337="X"</formula>
    </cfRule>
  </conditionalFormatting>
  <conditionalFormatting sqref="M337:N337">
    <cfRule type="expression" dxfId="5501" priority="499" stopIfTrue="1">
      <formula>$D337="X"</formula>
    </cfRule>
  </conditionalFormatting>
  <conditionalFormatting sqref="C337">
    <cfRule type="expression" dxfId="5500" priority="498" stopIfTrue="1">
      <formula>$D337="X"</formula>
    </cfRule>
  </conditionalFormatting>
  <conditionalFormatting sqref="L338:M347">
    <cfRule type="expression" dxfId="5499" priority="493" stopIfTrue="1">
      <formula>$D338="X"</formula>
    </cfRule>
  </conditionalFormatting>
  <conditionalFormatting sqref="G338:G347">
    <cfRule type="expression" dxfId="5498" priority="490" stopIfTrue="1">
      <formula>$D338="X"</formula>
    </cfRule>
  </conditionalFormatting>
  <conditionalFormatting sqref="C348">
    <cfRule type="expression" dxfId="5497" priority="479" stopIfTrue="1">
      <formula>$D348="X"</formula>
    </cfRule>
  </conditionalFormatting>
  <conditionalFormatting sqref="N19:P19">
    <cfRule type="expression" dxfId="5496" priority="478" stopIfTrue="1">
      <formula>$D19="X"</formula>
    </cfRule>
  </conditionalFormatting>
  <conditionalFormatting sqref="G348">
    <cfRule type="expression" dxfId="5495" priority="483" stopIfTrue="1">
      <formula>$D348="X"</formula>
    </cfRule>
  </conditionalFormatting>
  <conditionalFormatting sqref="E348">
    <cfRule type="expression" dxfId="5494" priority="481" stopIfTrue="1">
      <formula>$D348="X"</formula>
    </cfRule>
  </conditionalFormatting>
  <conditionalFormatting sqref="M348:N348">
    <cfRule type="expression" dxfId="5493" priority="480" stopIfTrue="1">
      <formula>$D348="X"</formula>
    </cfRule>
  </conditionalFormatting>
  <conditionalFormatting sqref="N20:P20">
    <cfRule type="expression" dxfId="5492" priority="477" stopIfTrue="1">
      <formula>$D20="X"</formula>
    </cfRule>
  </conditionalFormatting>
  <conditionalFormatting sqref="N21:P28">
    <cfRule type="expression" dxfId="5491" priority="476" stopIfTrue="1">
      <formula>$D21="X"</formula>
    </cfRule>
  </conditionalFormatting>
  <conditionalFormatting sqref="N30:P30">
    <cfRule type="expression" dxfId="5490" priority="475" stopIfTrue="1">
      <formula>$D30="X"</formula>
    </cfRule>
  </conditionalFormatting>
  <conditionalFormatting sqref="N31:P31">
    <cfRule type="expression" dxfId="5489" priority="474" stopIfTrue="1">
      <formula>$D31="X"</formula>
    </cfRule>
  </conditionalFormatting>
  <conditionalFormatting sqref="N32:P39">
    <cfRule type="expression" dxfId="5488" priority="473" stopIfTrue="1">
      <formula>$D32="X"</formula>
    </cfRule>
  </conditionalFormatting>
  <conditionalFormatting sqref="N41:P41">
    <cfRule type="expression" dxfId="5487" priority="472" stopIfTrue="1">
      <formula>$D41="X"</formula>
    </cfRule>
  </conditionalFormatting>
  <conditionalFormatting sqref="N42:P42">
    <cfRule type="expression" dxfId="5486" priority="471" stopIfTrue="1">
      <formula>$D42="X"</formula>
    </cfRule>
  </conditionalFormatting>
  <conditionalFormatting sqref="N43:P50">
    <cfRule type="expression" dxfId="5485" priority="470" stopIfTrue="1">
      <formula>$D43="X"</formula>
    </cfRule>
  </conditionalFormatting>
  <conditionalFormatting sqref="N52:P52">
    <cfRule type="expression" dxfId="5484" priority="469" stopIfTrue="1">
      <formula>$D52="X"</formula>
    </cfRule>
  </conditionalFormatting>
  <conditionalFormatting sqref="N53:P53">
    <cfRule type="expression" dxfId="5483" priority="468" stopIfTrue="1">
      <formula>$D53="X"</formula>
    </cfRule>
  </conditionalFormatting>
  <conditionalFormatting sqref="N54:P61">
    <cfRule type="expression" dxfId="5482" priority="467" stopIfTrue="1">
      <formula>$D54="X"</formula>
    </cfRule>
  </conditionalFormatting>
  <conditionalFormatting sqref="N63:P63">
    <cfRule type="expression" dxfId="5481" priority="466" stopIfTrue="1">
      <formula>$D63="X"</formula>
    </cfRule>
  </conditionalFormatting>
  <conditionalFormatting sqref="N64:P64">
    <cfRule type="expression" dxfId="5480" priority="465" stopIfTrue="1">
      <formula>$D64="X"</formula>
    </cfRule>
  </conditionalFormatting>
  <conditionalFormatting sqref="N65:P72">
    <cfRule type="expression" dxfId="5479" priority="464" stopIfTrue="1">
      <formula>$D65="X"</formula>
    </cfRule>
  </conditionalFormatting>
  <conditionalFormatting sqref="N74:P74">
    <cfRule type="expression" dxfId="5478" priority="463" stopIfTrue="1">
      <formula>$D74="X"</formula>
    </cfRule>
  </conditionalFormatting>
  <conditionalFormatting sqref="N75:P75">
    <cfRule type="expression" dxfId="5477" priority="462" stopIfTrue="1">
      <formula>$D75="X"</formula>
    </cfRule>
  </conditionalFormatting>
  <conditionalFormatting sqref="N76:P83">
    <cfRule type="expression" dxfId="5476" priority="461" stopIfTrue="1">
      <formula>$D76="X"</formula>
    </cfRule>
  </conditionalFormatting>
  <conditionalFormatting sqref="N85:P85">
    <cfRule type="expression" dxfId="5475" priority="460" stopIfTrue="1">
      <formula>$D85="X"</formula>
    </cfRule>
  </conditionalFormatting>
  <conditionalFormatting sqref="N86:P86">
    <cfRule type="expression" dxfId="5474" priority="459" stopIfTrue="1">
      <formula>$D86="X"</formula>
    </cfRule>
  </conditionalFormatting>
  <conditionalFormatting sqref="N87:P94">
    <cfRule type="expression" dxfId="5473" priority="458" stopIfTrue="1">
      <formula>$D87="X"</formula>
    </cfRule>
  </conditionalFormatting>
  <conditionalFormatting sqref="N96:P96">
    <cfRule type="expression" dxfId="5472" priority="457" stopIfTrue="1">
      <formula>$D96="X"</formula>
    </cfRule>
  </conditionalFormatting>
  <conditionalFormatting sqref="N97:P97">
    <cfRule type="expression" dxfId="5471" priority="456" stopIfTrue="1">
      <formula>$D97="X"</formula>
    </cfRule>
  </conditionalFormatting>
  <conditionalFormatting sqref="N98:P105">
    <cfRule type="expression" dxfId="5470" priority="455" stopIfTrue="1">
      <formula>$D98="X"</formula>
    </cfRule>
  </conditionalFormatting>
  <conditionalFormatting sqref="N107:P107">
    <cfRule type="expression" dxfId="5469" priority="454" stopIfTrue="1">
      <formula>$D107="X"</formula>
    </cfRule>
  </conditionalFormatting>
  <conditionalFormatting sqref="N108:P108">
    <cfRule type="expression" dxfId="5468" priority="453" stopIfTrue="1">
      <formula>$D108="X"</formula>
    </cfRule>
  </conditionalFormatting>
  <conditionalFormatting sqref="N109:P116">
    <cfRule type="expression" dxfId="5467" priority="452" stopIfTrue="1">
      <formula>$D109="X"</formula>
    </cfRule>
  </conditionalFormatting>
  <conditionalFormatting sqref="N118:P118">
    <cfRule type="expression" dxfId="5466" priority="451" stopIfTrue="1">
      <formula>$D118="X"</formula>
    </cfRule>
  </conditionalFormatting>
  <conditionalFormatting sqref="N119:P119">
    <cfRule type="expression" dxfId="5465" priority="450" stopIfTrue="1">
      <formula>$D119="X"</formula>
    </cfRule>
  </conditionalFormatting>
  <conditionalFormatting sqref="N120:P127">
    <cfRule type="expression" dxfId="5464" priority="449" stopIfTrue="1">
      <formula>$D120="X"</formula>
    </cfRule>
  </conditionalFormatting>
  <conditionalFormatting sqref="N129:P129">
    <cfRule type="expression" dxfId="5463" priority="448" stopIfTrue="1">
      <formula>$D129="X"</formula>
    </cfRule>
  </conditionalFormatting>
  <conditionalFormatting sqref="N130:P130">
    <cfRule type="expression" dxfId="5462" priority="447" stopIfTrue="1">
      <formula>$D130="X"</formula>
    </cfRule>
  </conditionalFormatting>
  <conditionalFormatting sqref="N131:P138">
    <cfRule type="expression" dxfId="5461" priority="446" stopIfTrue="1">
      <formula>$D131="X"</formula>
    </cfRule>
  </conditionalFormatting>
  <conditionalFormatting sqref="N140:P140">
    <cfRule type="expression" dxfId="5460" priority="445" stopIfTrue="1">
      <formula>$D140="X"</formula>
    </cfRule>
  </conditionalFormatting>
  <conditionalFormatting sqref="N141:P141">
    <cfRule type="expression" dxfId="5459" priority="444" stopIfTrue="1">
      <formula>$D141="X"</formula>
    </cfRule>
  </conditionalFormatting>
  <conditionalFormatting sqref="N142:P149">
    <cfRule type="expression" dxfId="5458" priority="443" stopIfTrue="1">
      <formula>$D142="X"</formula>
    </cfRule>
  </conditionalFormatting>
  <conditionalFormatting sqref="N151:P151">
    <cfRule type="expression" dxfId="5457" priority="442" stopIfTrue="1">
      <formula>$D151="X"</formula>
    </cfRule>
  </conditionalFormatting>
  <conditionalFormatting sqref="N152:P152">
    <cfRule type="expression" dxfId="5456" priority="441" stopIfTrue="1">
      <formula>$D152="X"</formula>
    </cfRule>
  </conditionalFormatting>
  <conditionalFormatting sqref="N153:P160">
    <cfRule type="expression" dxfId="5455" priority="440" stopIfTrue="1">
      <formula>$D153="X"</formula>
    </cfRule>
  </conditionalFormatting>
  <conditionalFormatting sqref="N162:P162">
    <cfRule type="expression" dxfId="5454" priority="439" stopIfTrue="1">
      <formula>$D162="X"</formula>
    </cfRule>
  </conditionalFormatting>
  <conditionalFormatting sqref="N163:P163">
    <cfRule type="expression" dxfId="5453" priority="438" stopIfTrue="1">
      <formula>$D163="X"</formula>
    </cfRule>
  </conditionalFormatting>
  <conditionalFormatting sqref="N164:P171">
    <cfRule type="expression" dxfId="5452" priority="437" stopIfTrue="1">
      <formula>$D164="X"</formula>
    </cfRule>
  </conditionalFormatting>
  <conditionalFormatting sqref="N173:P173">
    <cfRule type="expression" dxfId="5451" priority="436" stopIfTrue="1">
      <formula>$D173="X"</formula>
    </cfRule>
  </conditionalFormatting>
  <conditionalFormatting sqref="N174:P174">
    <cfRule type="expression" dxfId="5450" priority="435" stopIfTrue="1">
      <formula>$D174="X"</formula>
    </cfRule>
  </conditionalFormatting>
  <conditionalFormatting sqref="N175:P182">
    <cfRule type="expression" dxfId="5449" priority="434" stopIfTrue="1">
      <formula>$D175="X"</formula>
    </cfRule>
  </conditionalFormatting>
  <conditionalFormatting sqref="N184:P184">
    <cfRule type="expression" dxfId="5448" priority="433" stopIfTrue="1">
      <formula>$D184="X"</formula>
    </cfRule>
  </conditionalFormatting>
  <conditionalFormatting sqref="N185:P185">
    <cfRule type="expression" dxfId="5447" priority="432" stopIfTrue="1">
      <formula>$D185="X"</formula>
    </cfRule>
  </conditionalFormatting>
  <conditionalFormatting sqref="N186:P193">
    <cfRule type="expression" dxfId="5446" priority="431" stopIfTrue="1">
      <formula>$D186="X"</formula>
    </cfRule>
  </conditionalFormatting>
  <conditionalFormatting sqref="N195:P195">
    <cfRule type="expression" dxfId="5445" priority="430" stopIfTrue="1">
      <formula>$D195="X"</formula>
    </cfRule>
  </conditionalFormatting>
  <conditionalFormatting sqref="N196:P196">
    <cfRule type="expression" dxfId="5444" priority="429" stopIfTrue="1">
      <formula>$D196="X"</formula>
    </cfRule>
  </conditionalFormatting>
  <conditionalFormatting sqref="N197:P204">
    <cfRule type="expression" dxfId="5443" priority="428" stopIfTrue="1">
      <formula>$D197="X"</formula>
    </cfRule>
  </conditionalFormatting>
  <conditionalFormatting sqref="N206:P206">
    <cfRule type="expression" dxfId="5442" priority="427" stopIfTrue="1">
      <formula>$D206="X"</formula>
    </cfRule>
  </conditionalFormatting>
  <conditionalFormatting sqref="N207:P207">
    <cfRule type="expression" dxfId="5441" priority="426" stopIfTrue="1">
      <formula>$D207="X"</formula>
    </cfRule>
  </conditionalFormatting>
  <conditionalFormatting sqref="N208:P215">
    <cfRule type="expression" dxfId="5440" priority="425" stopIfTrue="1">
      <formula>$D208="X"</formula>
    </cfRule>
  </conditionalFormatting>
  <conditionalFormatting sqref="N217:P217">
    <cfRule type="expression" dxfId="5439" priority="424" stopIfTrue="1">
      <formula>$D217="X"</formula>
    </cfRule>
  </conditionalFormatting>
  <conditionalFormatting sqref="N218:P218">
    <cfRule type="expression" dxfId="5438" priority="423" stopIfTrue="1">
      <formula>$D218="X"</formula>
    </cfRule>
  </conditionalFormatting>
  <conditionalFormatting sqref="N219:P226">
    <cfRule type="expression" dxfId="5437" priority="422" stopIfTrue="1">
      <formula>$D219="X"</formula>
    </cfRule>
  </conditionalFormatting>
  <conditionalFormatting sqref="N228:P228">
    <cfRule type="expression" dxfId="5436" priority="421" stopIfTrue="1">
      <formula>$D228="X"</formula>
    </cfRule>
  </conditionalFormatting>
  <conditionalFormatting sqref="N229:P229">
    <cfRule type="expression" dxfId="5435" priority="420" stopIfTrue="1">
      <formula>$D229="X"</formula>
    </cfRule>
  </conditionalFormatting>
  <conditionalFormatting sqref="N230:P237">
    <cfRule type="expression" dxfId="5434" priority="419" stopIfTrue="1">
      <formula>$D230="X"</formula>
    </cfRule>
  </conditionalFormatting>
  <conditionalFormatting sqref="N239:P239">
    <cfRule type="expression" dxfId="5433" priority="418" stopIfTrue="1">
      <formula>$D239="X"</formula>
    </cfRule>
  </conditionalFormatting>
  <conditionalFormatting sqref="N240:P240">
    <cfRule type="expression" dxfId="5432" priority="417" stopIfTrue="1">
      <formula>$D240="X"</formula>
    </cfRule>
  </conditionalFormatting>
  <conditionalFormatting sqref="N241:P248">
    <cfRule type="expression" dxfId="5431" priority="416" stopIfTrue="1">
      <formula>$D241="X"</formula>
    </cfRule>
  </conditionalFormatting>
  <conditionalFormatting sqref="N250:P250">
    <cfRule type="expression" dxfId="5430" priority="415" stopIfTrue="1">
      <formula>$D250="X"</formula>
    </cfRule>
  </conditionalFormatting>
  <conditionalFormatting sqref="N251:P251">
    <cfRule type="expression" dxfId="5429" priority="414" stopIfTrue="1">
      <formula>$D251="X"</formula>
    </cfRule>
  </conditionalFormatting>
  <conditionalFormatting sqref="N252:P259">
    <cfRule type="expression" dxfId="5428" priority="413" stopIfTrue="1">
      <formula>$D252="X"</formula>
    </cfRule>
  </conditionalFormatting>
  <conditionalFormatting sqref="N261:P261">
    <cfRule type="expression" dxfId="5427" priority="412" stopIfTrue="1">
      <formula>$D261="X"</formula>
    </cfRule>
  </conditionalFormatting>
  <conditionalFormatting sqref="N262:P262">
    <cfRule type="expression" dxfId="5426" priority="411" stopIfTrue="1">
      <formula>$D262="X"</formula>
    </cfRule>
  </conditionalFormatting>
  <conditionalFormatting sqref="N263:P270">
    <cfRule type="expression" dxfId="5425" priority="410" stopIfTrue="1">
      <formula>$D263="X"</formula>
    </cfRule>
  </conditionalFormatting>
  <conditionalFormatting sqref="N272:P272">
    <cfRule type="expression" dxfId="5424" priority="409" stopIfTrue="1">
      <formula>$D272="X"</formula>
    </cfRule>
  </conditionalFormatting>
  <conditionalFormatting sqref="N273:P273">
    <cfRule type="expression" dxfId="5423" priority="408" stopIfTrue="1">
      <formula>$D273="X"</formula>
    </cfRule>
  </conditionalFormatting>
  <conditionalFormatting sqref="N274:P281">
    <cfRule type="expression" dxfId="5422" priority="407" stopIfTrue="1">
      <formula>$D274="X"</formula>
    </cfRule>
  </conditionalFormatting>
  <conditionalFormatting sqref="N283:P283">
    <cfRule type="expression" dxfId="5421" priority="406" stopIfTrue="1">
      <formula>$D283="X"</formula>
    </cfRule>
  </conditionalFormatting>
  <conditionalFormatting sqref="N284:P284">
    <cfRule type="expression" dxfId="5420" priority="405" stopIfTrue="1">
      <formula>$D284="X"</formula>
    </cfRule>
  </conditionalFormatting>
  <conditionalFormatting sqref="N285:P292">
    <cfRule type="expression" dxfId="5419" priority="404" stopIfTrue="1">
      <formula>$D285="X"</formula>
    </cfRule>
  </conditionalFormatting>
  <conditionalFormatting sqref="N294:P294">
    <cfRule type="expression" dxfId="5418" priority="403" stopIfTrue="1">
      <formula>$D294="X"</formula>
    </cfRule>
  </conditionalFormatting>
  <conditionalFormatting sqref="N295:P295">
    <cfRule type="expression" dxfId="5417" priority="402" stopIfTrue="1">
      <formula>$D295="X"</formula>
    </cfRule>
  </conditionalFormatting>
  <conditionalFormatting sqref="N296:P303">
    <cfRule type="expression" dxfId="5416" priority="401" stopIfTrue="1">
      <formula>$D296="X"</formula>
    </cfRule>
  </conditionalFormatting>
  <conditionalFormatting sqref="N305:P305">
    <cfRule type="expression" dxfId="5415" priority="400" stopIfTrue="1">
      <formula>$D305="X"</formula>
    </cfRule>
  </conditionalFormatting>
  <conditionalFormatting sqref="N306:P306">
    <cfRule type="expression" dxfId="5414" priority="399" stopIfTrue="1">
      <formula>$D306="X"</formula>
    </cfRule>
  </conditionalFormatting>
  <conditionalFormatting sqref="N307:P314">
    <cfRule type="expression" dxfId="5413" priority="398" stopIfTrue="1">
      <formula>$D307="X"</formula>
    </cfRule>
  </conditionalFormatting>
  <conditionalFormatting sqref="N316:P316">
    <cfRule type="expression" dxfId="5412" priority="397" stopIfTrue="1">
      <formula>$D316="X"</formula>
    </cfRule>
  </conditionalFormatting>
  <conditionalFormatting sqref="N317:P317">
    <cfRule type="expression" dxfId="5411" priority="396" stopIfTrue="1">
      <formula>$D317="X"</formula>
    </cfRule>
  </conditionalFormatting>
  <conditionalFormatting sqref="N318:P325">
    <cfRule type="expression" dxfId="5410" priority="395" stopIfTrue="1">
      <formula>$D318="X"</formula>
    </cfRule>
  </conditionalFormatting>
  <conditionalFormatting sqref="N327:P327">
    <cfRule type="expression" dxfId="5409" priority="394" stopIfTrue="1">
      <formula>$D327="X"</formula>
    </cfRule>
  </conditionalFormatting>
  <conditionalFormatting sqref="N328:P328">
    <cfRule type="expression" dxfId="5408" priority="393" stopIfTrue="1">
      <formula>$D328="X"</formula>
    </cfRule>
  </conditionalFormatting>
  <conditionalFormatting sqref="N329:P336">
    <cfRule type="expression" dxfId="5407" priority="392" stopIfTrue="1">
      <formula>$D329="X"</formula>
    </cfRule>
  </conditionalFormatting>
  <conditionalFormatting sqref="N338:P338">
    <cfRule type="expression" dxfId="5406" priority="391" stopIfTrue="1">
      <formula>$D338="X"</formula>
    </cfRule>
  </conditionalFormatting>
  <conditionalFormatting sqref="N339:P339">
    <cfRule type="expression" dxfId="5405" priority="390" stopIfTrue="1">
      <formula>$D339="X"</formula>
    </cfRule>
  </conditionalFormatting>
  <conditionalFormatting sqref="N340:P347">
    <cfRule type="expression" dxfId="5404" priority="389" stopIfTrue="1">
      <formula>$D340="X"</formula>
    </cfRule>
  </conditionalFormatting>
  <conditionalFormatting sqref="N8:P8">
    <cfRule type="expression" dxfId="5403" priority="388" stopIfTrue="1">
      <formula>$D8="X"</formula>
    </cfRule>
  </conditionalFormatting>
  <conditionalFormatting sqref="N9:P9">
    <cfRule type="expression" dxfId="5402" priority="387" stopIfTrue="1">
      <formula>$D9="X"</formula>
    </cfRule>
  </conditionalFormatting>
  <conditionalFormatting sqref="N10:P17">
    <cfRule type="expression" dxfId="5401" priority="386" stopIfTrue="1">
      <formula>$D10="X"</formula>
    </cfRule>
  </conditionalFormatting>
  <conditionalFormatting sqref="B337">
    <cfRule type="expression" dxfId="5400" priority="385" stopIfTrue="1">
      <formula>$D337="X"</formula>
    </cfRule>
  </conditionalFormatting>
  <conditionalFormatting sqref="B348">
    <cfRule type="expression" dxfId="5399" priority="384" stopIfTrue="1">
      <formula>$D348="X"</formula>
    </cfRule>
  </conditionalFormatting>
  <conditionalFormatting sqref="L18">
    <cfRule type="expression" dxfId="5398" priority="379" stopIfTrue="1">
      <formula>$D18="X"</formula>
    </cfRule>
  </conditionalFormatting>
  <conditionalFormatting sqref="L293">
    <cfRule type="expression" dxfId="5397" priority="348" stopIfTrue="1">
      <formula>$D293="X"</formula>
    </cfRule>
  </conditionalFormatting>
  <conditionalFormatting sqref="L29">
    <cfRule type="expression" dxfId="5396" priority="372" stopIfTrue="1">
      <formula>$D29="X"</formula>
    </cfRule>
  </conditionalFormatting>
  <conditionalFormatting sqref="L40">
    <cfRule type="expression" dxfId="5395" priority="371" stopIfTrue="1">
      <formula>$D40="X"</formula>
    </cfRule>
  </conditionalFormatting>
  <conditionalFormatting sqref="L51">
    <cfRule type="expression" dxfId="5394" priority="370" stopIfTrue="1">
      <formula>$D51="X"</formula>
    </cfRule>
  </conditionalFormatting>
  <conditionalFormatting sqref="L62">
    <cfRule type="expression" dxfId="5393" priority="369" stopIfTrue="1">
      <formula>$D62="X"</formula>
    </cfRule>
  </conditionalFormatting>
  <conditionalFormatting sqref="L73">
    <cfRule type="expression" dxfId="5392" priority="368" stopIfTrue="1">
      <formula>$D73="X"</formula>
    </cfRule>
  </conditionalFormatting>
  <conditionalFormatting sqref="L84">
    <cfRule type="expression" dxfId="5391" priority="367" stopIfTrue="1">
      <formula>$D84="X"</formula>
    </cfRule>
  </conditionalFormatting>
  <conditionalFormatting sqref="L95">
    <cfRule type="expression" dxfId="5390" priority="366" stopIfTrue="1">
      <formula>$D95="X"</formula>
    </cfRule>
  </conditionalFormatting>
  <conditionalFormatting sqref="L106">
    <cfRule type="expression" dxfId="5389" priority="365" stopIfTrue="1">
      <formula>$D106="X"</formula>
    </cfRule>
  </conditionalFormatting>
  <conditionalFormatting sqref="L117">
    <cfRule type="expression" dxfId="5388" priority="364" stopIfTrue="1">
      <formula>$D117="X"</formula>
    </cfRule>
  </conditionalFormatting>
  <conditionalFormatting sqref="L128">
    <cfRule type="expression" dxfId="5387" priority="363" stopIfTrue="1">
      <formula>$D128="X"</formula>
    </cfRule>
  </conditionalFormatting>
  <conditionalFormatting sqref="L139">
    <cfRule type="expression" dxfId="5386" priority="362" stopIfTrue="1">
      <formula>$D139="X"</formula>
    </cfRule>
  </conditionalFormatting>
  <conditionalFormatting sqref="L150">
    <cfRule type="expression" dxfId="5385" priority="361" stopIfTrue="1">
      <formula>$D150="X"</formula>
    </cfRule>
  </conditionalFormatting>
  <conditionalFormatting sqref="L161">
    <cfRule type="expression" dxfId="5384" priority="360" stopIfTrue="1">
      <formula>$D161="X"</formula>
    </cfRule>
  </conditionalFormatting>
  <conditionalFormatting sqref="L172">
    <cfRule type="expression" dxfId="5383" priority="359" stopIfTrue="1">
      <formula>$D172="X"</formula>
    </cfRule>
  </conditionalFormatting>
  <conditionalFormatting sqref="L183">
    <cfRule type="expression" dxfId="5382" priority="358" stopIfTrue="1">
      <formula>$D183="X"</formula>
    </cfRule>
  </conditionalFormatting>
  <conditionalFormatting sqref="L194">
    <cfRule type="expression" dxfId="5381" priority="357" stopIfTrue="1">
      <formula>$D194="X"</formula>
    </cfRule>
  </conditionalFormatting>
  <conditionalFormatting sqref="L205">
    <cfRule type="expression" dxfId="5380" priority="356" stopIfTrue="1">
      <formula>$D205="X"</formula>
    </cfRule>
  </conditionalFormatting>
  <conditionalFormatting sqref="L216">
    <cfRule type="expression" dxfId="5379" priority="355" stopIfTrue="1">
      <formula>$D216="X"</formula>
    </cfRule>
  </conditionalFormatting>
  <conditionalFormatting sqref="L227">
    <cfRule type="expression" dxfId="5378" priority="354" stopIfTrue="1">
      <formula>$D227="X"</formula>
    </cfRule>
  </conditionalFormatting>
  <conditionalFormatting sqref="L238">
    <cfRule type="expression" dxfId="5377" priority="353" stopIfTrue="1">
      <formula>$D238="X"</formula>
    </cfRule>
  </conditionalFormatting>
  <conditionalFormatting sqref="L249">
    <cfRule type="expression" dxfId="5376" priority="352" stopIfTrue="1">
      <formula>$D249="X"</formula>
    </cfRule>
  </conditionalFormatting>
  <conditionalFormatting sqref="L260">
    <cfRule type="expression" dxfId="5375" priority="351" stopIfTrue="1">
      <formula>$D260="X"</formula>
    </cfRule>
  </conditionalFormatting>
  <conditionalFormatting sqref="L271">
    <cfRule type="expression" dxfId="5374" priority="350" stopIfTrue="1">
      <formula>$D271="X"</formula>
    </cfRule>
  </conditionalFormatting>
  <conditionalFormatting sqref="L282">
    <cfRule type="expression" dxfId="5373" priority="349" stopIfTrue="1">
      <formula>$D282="X"</formula>
    </cfRule>
  </conditionalFormatting>
  <conditionalFormatting sqref="L304">
    <cfRule type="expression" dxfId="5372" priority="347" stopIfTrue="1">
      <formula>$D304="X"</formula>
    </cfRule>
  </conditionalFormatting>
  <conditionalFormatting sqref="L315">
    <cfRule type="expression" dxfId="5371" priority="346" stopIfTrue="1">
      <formula>$D315="X"</formula>
    </cfRule>
  </conditionalFormatting>
  <conditionalFormatting sqref="L326">
    <cfRule type="expression" dxfId="5370" priority="345" stopIfTrue="1">
      <formula>$D326="X"</formula>
    </cfRule>
  </conditionalFormatting>
  <conditionalFormatting sqref="L337">
    <cfRule type="expression" dxfId="5369" priority="344" stopIfTrue="1">
      <formula>$D337="X"</formula>
    </cfRule>
  </conditionalFormatting>
  <conditionalFormatting sqref="L348">
    <cfRule type="expression" dxfId="5368" priority="343" stopIfTrue="1">
      <formula>$D348="X"</formula>
    </cfRule>
  </conditionalFormatting>
  <conditionalFormatting sqref="B19:B28">
    <cfRule type="expression" dxfId="5367" priority="341" stopIfTrue="1">
      <formula>$D19="X"</formula>
    </cfRule>
  </conditionalFormatting>
  <conditionalFormatting sqref="B30:B39">
    <cfRule type="expression" dxfId="5366" priority="340" stopIfTrue="1">
      <formula>$D30="X"</formula>
    </cfRule>
  </conditionalFormatting>
  <conditionalFormatting sqref="B41:B50">
    <cfRule type="expression" dxfId="5365" priority="339" stopIfTrue="1">
      <formula>$D41="X"</formula>
    </cfRule>
  </conditionalFormatting>
  <conditionalFormatting sqref="B52:B61">
    <cfRule type="expression" dxfId="5364" priority="338" stopIfTrue="1">
      <formula>$D52="X"</formula>
    </cfRule>
  </conditionalFormatting>
  <conditionalFormatting sqref="B63:B72">
    <cfRule type="expression" dxfId="5363" priority="337" stopIfTrue="1">
      <formula>$D63="X"</formula>
    </cfRule>
  </conditionalFormatting>
  <conditionalFormatting sqref="B74:B83">
    <cfRule type="expression" dxfId="5362" priority="336" stopIfTrue="1">
      <formula>$D74="X"</formula>
    </cfRule>
  </conditionalFormatting>
  <conditionalFormatting sqref="B85:B94">
    <cfRule type="expression" dxfId="5361" priority="335" stopIfTrue="1">
      <formula>$D85="X"</formula>
    </cfRule>
  </conditionalFormatting>
  <conditionalFormatting sqref="B96:B105">
    <cfRule type="expression" dxfId="5360" priority="334" stopIfTrue="1">
      <formula>$D96="X"</formula>
    </cfRule>
  </conditionalFormatting>
  <conditionalFormatting sqref="B107:B116">
    <cfRule type="expression" dxfId="5359" priority="333" stopIfTrue="1">
      <formula>$D107="X"</formula>
    </cfRule>
  </conditionalFormatting>
  <conditionalFormatting sqref="B118:B127">
    <cfRule type="expression" dxfId="5358" priority="332" stopIfTrue="1">
      <formula>$D118="X"</formula>
    </cfRule>
  </conditionalFormatting>
  <conditionalFormatting sqref="B129:B138">
    <cfRule type="expression" dxfId="5357" priority="331" stopIfTrue="1">
      <formula>$D129="X"</formula>
    </cfRule>
  </conditionalFormatting>
  <conditionalFormatting sqref="B140:B149">
    <cfRule type="expression" dxfId="5356" priority="330" stopIfTrue="1">
      <formula>$D140="X"</formula>
    </cfRule>
  </conditionalFormatting>
  <conditionalFormatting sqref="B151:B160">
    <cfRule type="expression" dxfId="5355" priority="329" stopIfTrue="1">
      <formula>$D151="X"</formula>
    </cfRule>
  </conditionalFormatting>
  <conditionalFormatting sqref="B162:B171">
    <cfRule type="expression" dxfId="5354" priority="328" stopIfTrue="1">
      <formula>$D162="X"</formula>
    </cfRule>
  </conditionalFormatting>
  <conditionalFormatting sqref="B173:B182">
    <cfRule type="expression" dxfId="5353" priority="327" stopIfTrue="1">
      <formula>$D173="X"</formula>
    </cfRule>
  </conditionalFormatting>
  <conditionalFormatting sqref="B184:B193">
    <cfRule type="expression" dxfId="5352" priority="326" stopIfTrue="1">
      <formula>$D184="X"</formula>
    </cfRule>
  </conditionalFormatting>
  <conditionalFormatting sqref="B195:B204">
    <cfRule type="expression" dxfId="5351" priority="325" stopIfTrue="1">
      <formula>$D195="X"</formula>
    </cfRule>
  </conditionalFormatting>
  <conditionalFormatting sqref="B206:B215">
    <cfRule type="expression" dxfId="5350" priority="324" stopIfTrue="1">
      <formula>$D206="X"</formula>
    </cfRule>
  </conditionalFormatting>
  <conditionalFormatting sqref="B217:B226">
    <cfRule type="expression" dxfId="5349" priority="323" stopIfTrue="1">
      <formula>$D217="X"</formula>
    </cfRule>
  </conditionalFormatting>
  <conditionalFormatting sqref="B228:B237">
    <cfRule type="expression" dxfId="5348" priority="322" stopIfTrue="1">
      <formula>$D228="X"</formula>
    </cfRule>
  </conditionalFormatting>
  <conditionalFormatting sqref="B239:B248">
    <cfRule type="expression" dxfId="5347" priority="321" stopIfTrue="1">
      <formula>$D239="X"</formula>
    </cfRule>
  </conditionalFormatting>
  <conditionalFormatting sqref="B250:B259">
    <cfRule type="expression" dxfId="5346" priority="320" stopIfTrue="1">
      <formula>$D250="X"</formula>
    </cfRule>
  </conditionalFormatting>
  <conditionalFormatting sqref="B261:B270">
    <cfRule type="expression" dxfId="5345" priority="319" stopIfTrue="1">
      <formula>$D261="X"</formula>
    </cfRule>
  </conditionalFormatting>
  <conditionalFormatting sqref="B272:B281">
    <cfRule type="expression" dxfId="5344" priority="318" stopIfTrue="1">
      <formula>$D272="X"</formula>
    </cfRule>
  </conditionalFormatting>
  <conditionalFormatting sqref="B283:B292">
    <cfRule type="expression" dxfId="5343" priority="317" stopIfTrue="1">
      <formula>$D283="X"</formula>
    </cfRule>
  </conditionalFormatting>
  <conditionalFormatting sqref="B294:B303">
    <cfRule type="expression" dxfId="5342" priority="316" stopIfTrue="1">
      <formula>$D294="X"</formula>
    </cfRule>
  </conditionalFormatting>
  <conditionalFormatting sqref="B305:B314">
    <cfRule type="expression" dxfId="5341" priority="315" stopIfTrue="1">
      <formula>$D305="X"</formula>
    </cfRule>
  </conditionalFormatting>
  <conditionalFormatting sqref="B316:B325">
    <cfRule type="expression" dxfId="5340" priority="314" stopIfTrue="1">
      <formula>$D316="X"</formula>
    </cfRule>
  </conditionalFormatting>
  <conditionalFormatting sqref="B327:B336">
    <cfRule type="expression" dxfId="5339" priority="313" stopIfTrue="1">
      <formula>$D327="X"</formula>
    </cfRule>
  </conditionalFormatting>
  <conditionalFormatting sqref="B338:B347">
    <cfRule type="expression" dxfId="5338" priority="312" stopIfTrue="1">
      <formula>$D338="X"</formula>
    </cfRule>
  </conditionalFormatting>
  <conditionalFormatting sqref="B8:B17">
    <cfRule type="expression" dxfId="5337" priority="311" stopIfTrue="1">
      <formula>$D8="X"</formula>
    </cfRule>
  </conditionalFormatting>
  <conditionalFormatting sqref="A8">
    <cfRule type="expression" dxfId="5336" priority="2203" stopIfTrue="1">
      <formula>$D18="X"</formula>
    </cfRule>
  </conditionalFormatting>
  <conditionalFormatting sqref="A19">
    <cfRule type="expression" dxfId="5335" priority="310" stopIfTrue="1">
      <formula>$D29="X"</formula>
    </cfRule>
  </conditionalFormatting>
  <conditionalFormatting sqref="A30">
    <cfRule type="expression" dxfId="5334" priority="309" stopIfTrue="1">
      <formula>$D40="X"</formula>
    </cfRule>
  </conditionalFormatting>
  <conditionalFormatting sqref="A41">
    <cfRule type="expression" dxfId="5333" priority="308" stopIfTrue="1">
      <formula>$D51="X"</formula>
    </cfRule>
  </conditionalFormatting>
  <conditionalFormatting sqref="A52">
    <cfRule type="expression" dxfId="5332" priority="307" stopIfTrue="1">
      <formula>$D62="X"</formula>
    </cfRule>
  </conditionalFormatting>
  <conditionalFormatting sqref="A63">
    <cfRule type="expression" dxfId="5331" priority="306" stopIfTrue="1">
      <formula>$D73="X"</formula>
    </cfRule>
  </conditionalFormatting>
  <conditionalFormatting sqref="A74">
    <cfRule type="expression" dxfId="5330" priority="305" stopIfTrue="1">
      <formula>$D84="X"</formula>
    </cfRule>
  </conditionalFormatting>
  <conditionalFormatting sqref="A85">
    <cfRule type="expression" dxfId="5329" priority="304" stopIfTrue="1">
      <formula>$D95="X"</formula>
    </cfRule>
  </conditionalFormatting>
  <conditionalFormatting sqref="A96">
    <cfRule type="expression" dxfId="5328" priority="303" stopIfTrue="1">
      <formula>$D106="X"</formula>
    </cfRule>
  </conditionalFormatting>
  <conditionalFormatting sqref="A107">
    <cfRule type="expression" dxfId="5327" priority="302" stopIfTrue="1">
      <formula>$D117="X"</formula>
    </cfRule>
  </conditionalFormatting>
  <conditionalFormatting sqref="A118">
    <cfRule type="expression" dxfId="5326" priority="301" stopIfTrue="1">
      <formula>$D128="X"</formula>
    </cfRule>
  </conditionalFormatting>
  <conditionalFormatting sqref="A129">
    <cfRule type="expression" dxfId="5325" priority="300" stopIfTrue="1">
      <formula>$D139="X"</formula>
    </cfRule>
  </conditionalFormatting>
  <conditionalFormatting sqref="A140">
    <cfRule type="expression" dxfId="5324" priority="299" stopIfTrue="1">
      <formula>$D150="X"</formula>
    </cfRule>
  </conditionalFormatting>
  <conditionalFormatting sqref="A151">
    <cfRule type="expression" dxfId="5323" priority="298" stopIfTrue="1">
      <formula>$D161="X"</formula>
    </cfRule>
  </conditionalFormatting>
  <conditionalFormatting sqref="A162">
    <cfRule type="expression" dxfId="5322" priority="297" stopIfTrue="1">
      <formula>$D172="X"</formula>
    </cfRule>
  </conditionalFormatting>
  <conditionalFormatting sqref="A173">
    <cfRule type="expression" dxfId="5321" priority="296" stopIfTrue="1">
      <formula>$D183="X"</formula>
    </cfRule>
  </conditionalFormatting>
  <conditionalFormatting sqref="A184">
    <cfRule type="expression" dxfId="5320" priority="295" stopIfTrue="1">
      <formula>$D194="X"</formula>
    </cfRule>
  </conditionalFormatting>
  <conditionalFormatting sqref="A195">
    <cfRule type="expression" dxfId="5319" priority="294" stopIfTrue="1">
      <formula>$D205="X"</formula>
    </cfRule>
  </conditionalFormatting>
  <conditionalFormatting sqref="A206">
    <cfRule type="expression" dxfId="5318" priority="293" stopIfTrue="1">
      <formula>$D216="X"</formula>
    </cfRule>
  </conditionalFormatting>
  <conditionalFormatting sqref="A217">
    <cfRule type="expression" dxfId="5317" priority="292" stopIfTrue="1">
      <formula>$D227="X"</formula>
    </cfRule>
  </conditionalFormatting>
  <conditionalFormatting sqref="A228">
    <cfRule type="expression" dxfId="5316" priority="291" stopIfTrue="1">
      <formula>$D238="X"</formula>
    </cfRule>
  </conditionalFormatting>
  <conditionalFormatting sqref="A239">
    <cfRule type="expression" dxfId="5315" priority="290" stopIfTrue="1">
      <formula>$D249="X"</formula>
    </cfRule>
  </conditionalFormatting>
  <conditionalFormatting sqref="A250">
    <cfRule type="expression" dxfId="5314" priority="289" stopIfTrue="1">
      <formula>$D260="X"</formula>
    </cfRule>
  </conditionalFormatting>
  <conditionalFormatting sqref="A261">
    <cfRule type="expression" dxfId="5313" priority="288" stopIfTrue="1">
      <formula>$D271="X"</formula>
    </cfRule>
  </conditionalFormatting>
  <conditionalFormatting sqref="A272">
    <cfRule type="expression" dxfId="5312" priority="287" stopIfTrue="1">
      <formula>$D282="X"</formula>
    </cfRule>
  </conditionalFormatting>
  <conditionalFormatting sqref="A283">
    <cfRule type="expression" dxfId="5311" priority="286" stopIfTrue="1">
      <formula>$D293="X"</formula>
    </cfRule>
  </conditionalFormatting>
  <conditionalFormatting sqref="A294">
    <cfRule type="expression" dxfId="5310" priority="285" stopIfTrue="1">
      <formula>$D304="X"</formula>
    </cfRule>
  </conditionalFormatting>
  <conditionalFormatting sqref="A305">
    <cfRule type="expression" dxfId="5309" priority="284" stopIfTrue="1">
      <formula>$D315="X"</formula>
    </cfRule>
  </conditionalFormatting>
  <conditionalFormatting sqref="A316">
    <cfRule type="expression" dxfId="5308" priority="283" stopIfTrue="1">
      <formula>$D326="X"</formula>
    </cfRule>
  </conditionalFormatting>
  <conditionalFormatting sqref="A327">
    <cfRule type="expression" dxfId="5307" priority="282" stopIfTrue="1">
      <formula>$D337="X"</formula>
    </cfRule>
  </conditionalFormatting>
  <conditionalFormatting sqref="A338">
    <cfRule type="expression" dxfId="5306" priority="281" stopIfTrue="1">
      <formula>$D348="X"</formula>
    </cfRule>
  </conditionalFormatting>
  <conditionalFormatting sqref="E18 E29 E40 E51 E62 E73 E84 E95 E106 E117 E128 E139 E150 E161 E172 E183 E194 E205 E216 E227 E238 E249 E260 E271 E282 E293 E304 E315 E326 E337 E348">
    <cfRule type="expression" dxfId="5305" priority="2517" stopIfTrue="1">
      <formula>AND(LEN(B18)=0,$E18&gt;0,OR($E18&lt;$F7,ISBLANK(F7)))</formula>
    </cfRule>
  </conditionalFormatting>
  <conditionalFormatting sqref="I8:J17 I140:J149 I206:J215">
    <cfRule type="expression" dxfId="5304" priority="2519"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5303" priority="2527" stopIfTrue="1">
      <formula>OR(AND(#REF!=0,$D19&lt;&gt;"X",$I19&lt;&gt;"U",$I19&lt;&gt;"u",$I19&lt;&gt;"K",I19&lt;&gt;"k",$I19&lt;&gt;"F",$I19&lt;&gt;"f",LEN($B19)&lt;&gt;0),AND($D19="X",$I19&lt;&gt;""),AND(#REF!&lt;&gt;0,OR($I19="F",$I19="f")))</formula>
    </cfRule>
  </conditionalFormatting>
  <conditionalFormatting sqref="I41:J50">
    <cfRule type="expression" dxfId="5302" priority="2543" stopIfTrue="1">
      <formula>OR(AND(#REF!=0,$D41&lt;&gt;"X",$I41&lt;&gt;"U",$I41&lt;&gt;"u",$I41&lt;&gt;"K",I41&lt;&gt;"k",$I41&lt;&gt;"F",$I41&lt;&gt;"f",LEN($B41)&lt;&gt;0),AND($D41="X",$I41&lt;&gt;""),AND(#REF!&lt;&gt;0,OR($I41="F",$I41="f")))</formula>
    </cfRule>
  </conditionalFormatting>
  <conditionalFormatting sqref="E10:E17">
    <cfRule type="expression" dxfId="5301" priority="277" stopIfTrue="1">
      <formula>$D10="X"</formula>
    </cfRule>
  </conditionalFormatting>
  <conditionalFormatting sqref="F8:F17">
    <cfRule type="expression" dxfId="5300" priority="276" stopIfTrue="1">
      <formula>$D8="X"</formula>
    </cfRule>
    <cfRule type="expression" dxfId="5299" priority="278" stopIfTrue="1">
      <formula>AND(NOT(ISBLANK(E8)),ISBLANK(F8))</formula>
    </cfRule>
    <cfRule type="expression" dxfId="5298" priority="279" stopIfTrue="1">
      <formula>AND($F8&gt;0,OR($F8&lt;=$E8,$F8&gt;1,ROUND(F8-E8,6)&lt;ROUND(Mindest,6)))</formula>
    </cfRule>
  </conditionalFormatting>
  <conditionalFormatting sqref="E10:E17">
    <cfRule type="expression" dxfId="5297" priority="280" stopIfTrue="1">
      <formula>AND($E10&gt;0,OR($E10&lt;$F9,ISBLANK(F9)))</formula>
    </cfRule>
  </conditionalFormatting>
  <conditionalFormatting sqref="F19:F28">
    <cfRule type="expression" dxfId="5296" priority="271" stopIfTrue="1">
      <formula>$D19="X"</formula>
    </cfRule>
    <cfRule type="expression" dxfId="5295" priority="273" stopIfTrue="1">
      <formula>AND(NOT(ISBLANK(E19)),ISBLANK(F19))</formula>
    </cfRule>
    <cfRule type="expression" dxfId="5294" priority="274" stopIfTrue="1">
      <formula>AND($F19&gt;0,OR($F19&lt;=$E19,$F19&gt;1,ROUND(F19-E19,6)&lt;ROUND(Mindest,6)))</formula>
    </cfRule>
  </conditionalFormatting>
  <conditionalFormatting sqref="F30:F39">
    <cfRule type="expression" dxfId="5293" priority="266" stopIfTrue="1">
      <formula>$D30="X"</formula>
    </cfRule>
    <cfRule type="expression" dxfId="5292" priority="268" stopIfTrue="1">
      <formula>AND(NOT(ISBLANK(E30)),ISBLANK(F30))</formula>
    </cfRule>
    <cfRule type="expression" dxfId="5291" priority="269" stopIfTrue="1">
      <formula>AND($F30&gt;0,OR($F30&lt;=$E30,$F30&gt;1,ROUND(F30-E30,6)&lt;ROUND(Mindest,6)))</formula>
    </cfRule>
  </conditionalFormatting>
  <conditionalFormatting sqref="F41:F50">
    <cfRule type="expression" dxfId="5290" priority="261" stopIfTrue="1">
      <formula>$D41="X"</formula>
    </cfRule>
    <cfRule type="expression" dxfId="5289" priority="263" stopIfTrue="1">
      <formula>AND(NOT(ISBLANK(E41)),ISBLANK(F41))</formula>
    </cfRule>
    <cfRule type="expression" dxfId="5288" priority="264" stopIfTrue="1">
      <formula>AND($F41&gt;0,OR($F41&lt;=$E41,$F41&gt;1,ROUND(F41-E41,6)&lt;ROUND(Mindest,6)))</formula>
    </cfRule>
  </conditionalFormatting>
  <conditionalFormatting sqref="F52:F61">
    <cfRule type="expression" dxfId="5287" priority="256" stopIfTrue="1">
      <formula>$D52="X"</formula>
    </cfRule>
    <cfRule type="expression" dxfId="5286" priority="258" stopIfTrue="1">
      <formula>AND(NOT(ISBLANK(E52)),ISBLANK(F52))</formula>
    </cfRule>
    <cfRule type="expression" dxfId="5285" priority="259" stopIfTrue="1">
      <formula>AND($F52&gt;0,OR($F52&lt;=$E52,$F52&gt;1,ROUND(F52-E52,6)&lt;ROUND(Mindest,6)))</formula>
    </cfRule>
  </conditionalFormatting>
  <conditionalFormatting sqref="F63:F72">
    <cfRule type="expression" dxfId="5284" priority="251" stopIfTrue="1">
      <formula>$D63="X"</formula>
    </cfRule>
    <cfRule type="expression" dxfId="5283" priority="253" stopIfTrue="1">
      <formula>AND(NOT(ISBLANK(E63)),ISBLANK(F63))</formula>
    </cfRule>
    <cfRule type="expression" dxfId="5282" priority="254" stopIfTrue="1">
      <formula>AND($F63&gt;0,OR($F63&lt;=$E63,$F63&gt;1,ROUND(F63-E63,6)&lt;ROUND(Mindest,6)))</formula>
    </cfRule>
  </conditionalFormatting>
  <conditionalFormatting sqref="F74:F83">
    <cfRule type="expression" dxfId="5281" priority="246" stopIfTrue="1">
      <formula>$D74="X"</formula>
    </cfRule>
    <cfRule type="expression" dxfId="5280" priority="248" stopIfTrue="1">
      <formula>AND(NOT(ISBLANK(E74)),ISBLANK(F74))</formula>
    </cfRule>
    <cfRule type="expression" dxfId="5279" priority="249" stopIfTrue="1">
      <formula>AND($F74&gt;0,OR($F74&lt;=$E74,$F74&gt;1,ROUND(F74-E74,6)&lt;ROUND(Mindest,6)))</formula>
    </cfRule>
  </conditionalFormatting>
  <conditionalFormatting sqref="F85:F94">
    <cfRule type="expression" dxfId="5278" priority="241" stopIfTrue="1">
      <formula>$D85="X"</formula>
    </cfRule>
    <cfRule type="expression" dxfId="5277" priority="243" stopIfTrue="1">
      <formula>AND(NOT(ISBLANK(E85)),ISBLANK(F85))</formula>
    </cfRule>
    <cfRule type="expression" dxfId="5276" priority="244" stopIfTrue="1">
      <formula>AND($F85&gt;0,OR($F85&lt;=$E85,$F85&gt;1,ROUND(F85-E85,6)&lt;ROUND(Mindest,6)))</formula>
    </cfRule>
  </conditionalFormatting>
  <conditionalFormatting sqref="F96:F105">
    <cfRule type="expression" dxfId="5275" priority="236" stopIfTrue="1">
      <formula>$D96="X"</formula>
    </cfRule>
    <cfRule type="expression" dxfId="5274" priority="238" stopIfTrue="1">
      <formula>AND(NOT(ISBLANK(E96)),ISBLANK(F96))</formula>
    </cfRule>
    <cfRule type="expression" dxfId="5273" priority="239" stopIfTrue="1">
      <formula>AND($F96&gt;0,OR($F96&lt;=$E96,$F96&gt;1,ROUND(F96-E96,6)&lt;ROUND(Mindest,6)))</formula>
    </cfRule>
  </conditionalFormatting>
  <conditionalFormatting sqref="F107:F116">
    <cfRule type="expression" dxfId="5272" priority="231" stopIfTrue="1">
      <formula>$D107="X"</formula>
    </cfRule>
    <cfRule type="expression" dxfId="5271" priority="233" stopIfTrue="1">
      <formula>AND(NOT(ISBLANK(E107)),ISBLANK(F107))</formula>
    </cfRule>
    <cfRule type="expression" dxfId="5270" priority="234" stopIfTrue="1">
      <formula>AND($F107&gt;0,OR($F107&lt;=$E107,$F107&gt;1,ROUND(F107-E107,6)&lt;ROUND(Mindest,6)))</formula>
    </cfRule>
  </conditionalFormatting>
  <conditionalFormatting sqref="F118:F127">
    <cfRule type="expression" dxfId="5269" priority="226" stopIfTrue="1">
      <formula>$D118="X"</formula>
    </cfRule>
    <cfRule type="expression" dxfId="5268" priority="228" stopIfTrue="1">
      <formula>AND(NOT(ISBLANK(E118)),ISBLANK(F118))</formula>
    </cfRule>
    <cfRule type="expression" dxfId="5267" priority="229" stopIfTrue="1">
      <formula>AND($F118&gt;0,OR($F118&lt;=$E118,$F118&gt;1,ROUND(F118-E118,6)&lt;ROUND(Mindest,6)))</formula>
    </cfRule>
  </conditionalFormatting>
  <conditionalFormatting sqref="F129:F138">
    <cfRule type="expression" dxfId="5266" priority="221" stopIfTrue="1">
      <formula>$D129="X"</formula>
    </cfRule>
    <cfRule type="expression" dxfId="5265" priority="223" stopIfTrue="1">
      <formula>AND(NOT(ISBLANK(E129)),ISBLANK(F129))</formula>
    </cfRule>
    <cfRule type="expression" dxfId="5264" priority="224" stopIfTrue="1">
      <formula>AND($F129&gt;0,OR($F129&lt;=$E129,$F129&gt;1,ROUND(F129-E129,6)&lt;ROUND(Mindest,6)))</formula>
    </cfRule>
  </conditionalFormatting>
  <conditionalFormatting sqref="F140:F149">
    <cfRule type="expression" dxfId="5263" priority="216" stopIfTrue="1">
      <formula>$D140="X"</formula>
    </cfRule>
    <cfRule type="expression" dxfId="5262" priority="218" stopIfTrue="1">
      <formula>AND(NOT(ISBLANK(E140)),ISBLANK(F140))</formula>
    </cfRule>
    <cfRule type="expression" dxfId="5261" priority="219" stopIfTrue="1">
      <formula>AND($F140&gt;0,OR($F140&lt;=$E140,$F140&gt;1,ROUND(F140-E140,6)&lt;ROUND(Mindest,6)))</formula>
    </cfRule>
  </conditionalFormatting>
  <conditionalFormatting sqref="F151:F160">
    <cfRule type="expression" dxfId="5260" priority="211" stopIfTrue="1">
      <formula>$D151="X"</formula>
    </cfRule>
    <cfRule type="expression" dxfId="5259" priority="213" stopIfTrue="1">
      <formula>AND(NOT(ISBLANK(E151)),ISBLANK(F151))</formula>
    </cfRule>
    <cfRule type="expression" dxfId="5258" priority="214" stopIfTrue="1">
      <formula>AND($F151&gt;0,OR($F151&lt;=$E151,$F151&gt;1,ROUND(F151-E151,6)&lt;ROUND(Mindest,6)))</formula>
    </cfRule>
  </conditionalFormatting>
  <conditionalFormatting sqref="F162:F171">
    <cfRule type="expression" dxfId="5257" priority="206" stopIfTrue="1">
      <formula>$D162="X"</formula>
    </cfRule>
    <cfRule type="expression" dxfId="5256" priority="208" stopIfTrue="1">
      <formula>AND(NOT(ISBLANK(E162)),ISBLANK(F162))</formula>
    </cfRule>
    <cfRule type="expression" dxfId="5255" priority="209" stopIfTrue="1">
      <formula>AND($F162&gt;0,OR($F162&lt;=$E162,$F162&gt;1,ROUND(F162-E162,6)&lt;ROUND(Mindest,6)))</formula>
    </cfRule>
  </conditionalFormatting>
  <conditionalFormatting sqref="F173:F182">
    <cfRule type="expression" dxfId="5254" priority="201" stopIfTrue="1">
      <formula>$D173="X"</formula>
    </cfRule>
    <cfRule type="expression" dxfId="5253" priority="203" stopIfTrue="1">
      <formula>AND(NOT(ISBLANK(E173)),ISBLANK(F173))</formula>
    </cfRule>
    <cfRule type="expression" dxfId="5252" priority="204" stopIfTrue="1">
      <formula>AND($F173&gt;0,OR($F173&lt;=$E173,$F173&gt;1,ROUND(F173-E173,6)&lt;ROUND(Mindest,6)))</formula>
    </cfRule>
  </conditionalFormatting>
  <conditionalFormatting sqref="F184:F193">
    <cfRule type="expression" dxfId="5251" priority="196" stopIfTrue="1">
      <formula>$D184="X"</formula>
    </cfRule>
    <cfRule type="expression" dxfId="5250" priority="198" stopIfTrue="1">
      <formula>AND(NOT(ISBLANK(E184)),ISBLANK(F184))</formula>
    </cfRule>
    <cfRule type="expression" dxfId="5249" priority="199" stopIfTrue="1">
      <formula>AND($F184&gt;0,OR($F184&lt;=$E184,$F184&gt;1,ROUND(F184-E184,6)&lt;ROUND(Mindest,6)))</formula>
    </cfRule>
  </conditionalFormatting>
  <conditionalFormatting sqref="F195:F204">
    <cfRule type="expression" dxfId="5248" priority="191" stopIfTrue="1">
      <formula>$D195="X"</formula>
    </cfRule>
    <cfRule type="expression" dxfId="5247" priority="193" stopIfTrue="1">
      <formula>AND(NOT(ISBLANK(E195)),ISBLANK(F195))</formula>
    </cfRule>
    <cfRule type="expression" dxfId="5246" priority="194" stopIfTrue="1">
      <formula>AND($F195&gt;0,OR($F195&lt;=$E195,$F195&gt;1,ROUND(F195-E195,6)&lt;ROUND(Mindest,6)))</formula>
    </cfRule>
  </conditionalFormatting>
  <conditionalFormatting sqref="F206:F215">
    <cfRule type="expression" dxfId="5245" priority="186" stopIfTrue="1">
      <formula>$D206="X"</formula>
    </cfRule>
    <cfRule type="expression" dxfId="5244" priority="188" stopIfTrue="1">
      <formula>AND(NOT(ISBLANK(E206)),ISBLANK(F206))</formula>
    </cfRule>
    <cfRule type="expression" dxfId="5243" priority="189" stopIfTrue="1">
      <formula>AND($F206&gt;0,OR($F206&lt;=$E206,$F206&gt;1,ROUND(F206-E206,6)&lt;ROUND(Mindest,6)))</formula>
    </cfRule>
  </conditionalFormatting>
  <conditionalFormatting sqref="F217:F226">
    <cfRule type="expression" dxfId="5242" priority="181" stopIfTrue="1">
      <formula>$D217="X"</formula>
    </cfRule>
    <cfRule type="expression" dxfId="5241" priority="183" stopIfTrue="1">
      <formula>AND(NOT(ISBLANK(E217)),ISBLANK(F217))</formula>
    </cfRule>
    <cfRule type="expression" dxfId="5240" priority="184" stopIfTrue="1">
      <formula>AND($F217&gt;0,OR($F217&lt;=$E217,$F217&gt;1,ROUND(F217-E217,6)&lt;ROUND(Mindest,6)))</formula>
    </cfRule>
  </conditionalFormatting>
  <conditionalFormatting sqref="F228:F237">
    <cfRule type="expression" dxfId="5239" priority="176" stopIfTrue="1">
      <formula>$D228="X"</formula>
    </cfRule>
    <cfRule type="expression" dxfId="5238" priority="178" stopIfTrue="1">
      <formula>AND(NOT(ISBLANK(E228)),ISBLANK(F228))</formula>
    </cfRule>
    <cfRule type="expression" dxfId="5237" priority="179" stopIfTrue="1">
      <formula>AND($F228&gt;0,OR($F228&lt;=$E228,$F228&gt;1,ROUND(F228-E228,6)&lt;ROUND(Mindest,6)))</formula>
    </cfRule>
  </conditionalFormatting>
  <conditionalFormatting sqref="F239:F248">
    <cfRule type="expression" dxfId="5236" priority="171" stopIfTrue="1">
      <formula>$D239="X"</formula>
    </cfRule>
    <cfRule type="expression" dxfId="5235" priority="173" stopIfTrue="1">
      <formula>AND(NOT(ISBLANK(E239)),ISBLANK(F239))</formula>
    </cfRule>
    <cfRule type="expression" dxfId="5234" priority="174" stopIfTrue="1">
      <formula>AND($F239&gt;0,OR($F239&lt;=$E239,$F239&gt;1,ROUND(F239-E239,6)&lt;ROUND(Mindest,6)))</formula>
    </cfRule>
  </conditionalFormatting>
  <conditionalFormatting sqref="F250:F259">
    <cfRule type="expression" dxfId="5233" priority="166" stopIfTrue="1">
      <formula>$D250="X"</formula>
    </cfRule>
    <cfRule type="expression" dxfId="5232" priority="168" stopIfTrue="1">
      <formula>AND(NOT(ISBLANK(E250)),ISBLANK(F250))</formula>
    </cfRule>
    <cfRule type="expression" dxfId="5231" priority="169" stopIfTrue="1">
      <formula>AND($F250&gt;0,OR($F250&lt;=$E250,$F250&gt;1,ROUND(F250-E250,6)&lt;ROUND(Mindest,6)))</formula>
    </cfRule>
  </conditionalFormatting>
  <conditionalFormatting sqref="F261:F270">
    <cfRule type="expression" dxfId="5230" priority="161" stopIfTrue="1">
      <formula>$D261="X"</formula>
    </cfRule>
    <cfRule type="expression" dxfId="5229" priority="163" stopIfTrue="1">
      <formula>AND(NOT(ISBLANK(E261)),ISBLANK(F261))</formula>
    </cfRule>
    <cfRule type="expression" dxfId="5228" priority="164" stopIfTrue="1">
      <formula>AND($F261&gt;0,OR($F261&lt;=$E261,$F261&gt;1,ROUND(F261-E261,6)&lt;ROUND(Mindest,6)))</formula>
    </cfRule>
  </conditionalFormatting>
  <conditionalFormatting sqref="F272:F281">
    <cfRule type="expression" dxfId="5227" priority="156" stopIfTrue="1">
      <formula>$D272="X"</formula>
    </cfRule>
    <cfRule type="expression" dxfId="5226" priority="158" stopIfTrue="1">
      <formula>AND(NOT(ISBLANK(E272)),ISBLANK(F272))</formula>
    </cfRule>
    <cfRule type="expression" dxfId="5225" priority="159" stopIfTrue="1">
      <formula>AND($F272&gt;0,OR($F272&lt;=$E272,$F272&gt;1,ROUND(F272-E272,6)&lt;ROUND(Mindest,6)))</formula>
    </cfRule>
  </conditionalFormatting>
  <conditionalFormatting sqref="F283:F292">
    <cfRule type="expression" dxfId="5224" priority="151" stopIfTrue="1">
      <formula>$D283="X"</formula>
    </cfRule>
    <cfRule type="expression" dxfId="5223" priority="153" stopIfTrue="1">
      <formula>AND(NOT(ISBLANK(E283)),ISBLANK(F283))</formula>
    </cfRule>
    <cfRule type="expression" dxfId="5222" priority="154" stopIfTrue="1">
      <formula>AND($F283&gt;0,OR($F283&lt;=$E283,$F283&gt;1,ROUND(F283-E283,6)&lt;ROUND(Mindest,6)))</formula>
    </cfRule>
  </conditionalFormatting>
  <conditionalFormatting sqref="F294:F303">
    <cfRule type="expression" dxfId="5221" priority="146" stopIfTrue="1">
      <formula>$D294="X"</formula>
    </cfRule>
    <cfRule type="expression" dxfId="5220" priority="148" stopIfTrue="1">
      <formula>AND(NOT(ISBLANK(E294)),ISBLANK(F294))</formula>
    </cfRule>
    <cfRule type="expression" dxfId="5219" priority="149" stopIfTrue="1">
      <formula>AND($F294&gt;0,OR($F294&lt;=$E294,$F294&gt;1,ROUND(F294-E294,6)&lt;ROUND(Mindest,6)))</formula>
    </cfRule>
  </conditionalFormatting>
  <conditionalFormatting sqref="F305:F314">
    <cfRule type="expression" dxfId="5218" priority="141" stopIfTrue="1">
      <formula>$D305="X"</formula>
    </cfRule>
    <cfRule type="expression" dxfId="5217" priority="143" stopIfTrue="1">
      <formula>AND(NOT(ISBLANK(E305)),ISBLANK(F305))</formula>
    </cfRule>
    <cfRule type="expression" dxfId="5216" priority="144" stopIfTrue="1">
      <formula>AND($F305&gt;0,OR($F305&lt;=$E305,$F305&gt;1,ROUND(F305-E305,6)&lt;ROUND(Mindest,6)))</formula>
    </cfRule>
  </conditionalFormatting>
  <conditionalFormatting sqref="F316:F325">
    <cfRule type="expression" dxfId="5215" priority="136" stopIfTrue="1">
      <formula>$D316="X"</formula>
    </cfRule>
    <cfRule type="expression" dxfId="5214" priority="138" stopIfTrue="1">
      <formula>AND(NOT(ISBLANK(E316)),ISBLANK(F316))</formula>
    </cfRule>
    <cfRule type="expression" dxfId="5213" priority="139" stopIfTrue="1">
      <formula>AND($F316&gt;0,OR($F316&lt;=$E316,$F316&gt;1,ROUND(F316-E316,6)&lt;ROUND(Mindest,6)))</formula>
    </cfRule>
  </conditionalFormatting>
  <conditionalFormatting sqref="F327:F336">
    <cfRule type="expression" dxfId="5212" priority="131" stopIfTrue="1">
      <formula>$D327="X"</formula>
    </cfRule>
    <cfRule type="expression" dxfId="5211" priority="133" stopIfTrue="1">
      <formula>AND(NOT(ISBLANK(E327)),ISBLANK(F327))</formula>
    </cfRule>
    <cfRule type="expression" dxfId="5210" priority="134" stopIfTrue="1">
      <formula>AND($F327&gt;0,OR($F327&lt;=$E327,$F327&gt;1,ROUND(F327-E327,6)&lt;ROUND(Mindest,6)))</formula>
    </cfRule>
  </conditionalFormatting>
  <conditionalFormatting sqref="F338:F347">
    <cfRule type="expression" dxfId="5209" priority="126" stopIfTrue="1">
      <formula>$D338="X"</formula>
    </cfRule>
    <cfRule type="expression" dxfId="5208" priority="128" stopIfTrue="1">
      <formula>AND(NOT(ISBLANK(E338)),ISBLANK(F338))</formula>
    </cfRule>
    <cfRule type="expression" dxfId="5207" priority="129" stopIfTrue="1">
      <formula>AND($F338&gt;0,OR($F338&lt;=$E338,$F338&gt;1,ROUND(F338-E338,6)&lt;ROUND(Mindest,6)))</formula>
    </cfRule>
  </conditionalFormatting>
  <conditionalFormatting sqref="E9:E17">
    <cfRule type="expression" dxfId="5206" priority="124" stopIfTrue="1">
      <formula>$D9="X"</formula>
    </cfRule>
  </conditionalFormatting>
  <conditionalFormatting sqref="E9:E17">
    <cfRule type="expression" dxfId="5205" priority="125" stopIfTrue="1">
      <formula>AND($E9&gt;0,OR($E9&lt;$F8,ISBLANK(F8)))</formula>
    </cfRule>
  </conditionalFormatting>
  <conditionalFormatting sqref="E20:E28">
    <cfRule type="expression" dxfId="5204" priority="122" stopIfTrue="1">
      <formula>$D20="X"</formula>
    </cfRule>
  </conditionalFormatting>
  <conditionalFormatting sqref="E20:E28">
    <cfRule type="expression" dxfId="5203" priority="123" stopIfTrue="1">
      <formula>AND($E20&gt;0,OR($E20&lt;$F19,ISBLANK(F19)))</formula>
    </cfRule>
  </conditionalFormatting>
  <conditionalFormatting sqref="E31:E39">
    <cfRule type="expression" dxfId="5202" priority="120" stopIfTrue="1">
      <formula>$D31="X"</formula>
    </cfRule>
  </conditionalFormatting>
  <conditionalFormatting sqref="E31:E39">
    <cfRule type="expression" dxfId="5201" priority="121" stopIfTrue="1">
      <formula>AND($E31&gt;0,OR($E31&lt;$F30,ISBLANK(F30)))</formula>
    </cfRule>
  </conditionalFormatting>
  <conditionalFormatting sqref="E42:E50">
    <cfRule type="expression" dxfId="5200" priority="118" stopIfTrue="1">
      <formula>$D42="X"</formula>
    </cfRule>
  </conditionalFormatting>
  <conditionalFormatting sqref="E42:E50">
    <cfRule type="expression" dxfId="5199" priority="119" stopIfTrue="1">
      <formula>AND($E42&gt;0,OR($E42&lt;$F41,ISBLANK(F41)))</formula>
    </cfRule>
  </conditionalFormatting>
  <conditionalFormatting sqref="E53:E61">
    <cfRule type="expression" dxfId="5198" priority="116" stopIfTrue="1">
      <formula>$D53="X"</formula>
    </cfRule>
  </conditionalFormatting>
  <conditionalFormatting sqref="E53:E61">
    <cfRule type="expression" dxfId="5197" priority="117" stopIfTrue="1">
      <formula>AND($E53&gt;0,OR($E53&lt;$F52,ISBLANK(F52)))</formula>
    </cfRule>
  </conditionalFormatting>
  <conditionalFormatting sqref="E64:E72">
    <cfRule type="expression" dxfId="5196" priority="114" stopIfTrue="1">
      <formula>$D64="X"</formula>
    </cfRule>
  </conditionalFormatting>
  <conditionalFormatting sqref="E64:E72">
    <cfRule type="expression" dxfId="5195" priority="115" stopIfTrue="1">
      <formula>AND($E64&gt;0,OR($E64&lt;$F63,ISBLANK(F63)))</formula>
    </cfRule>
  </conditionalFormatting>
  <conditionalFormatting sqref="E75:E83">
    <cfRule type="expression" dxfId="5194" priority="112" stopIfTrue="1">
      <formula>$D75="X"</formula>
    </cfRule>
  </conditionalFormatting>
  <conditionalFormatting sqref="E75:E83">
    <cfRule type="expression" dxfId="5193" priority="113" stopIfTrue="1">
      <formula>AND($E75&gt;0,OR($E75&lt;$F74,ISBLANK(F74)))</formula>
    </cfRule>
  </conditionalFormatting>
  <conditionalFormatting sqref="E86:E94">
    <cfRule type="expression" dxfId="5192" priority="110" stopIfTrue="1">
      <formula>$D86="X"</formula>
    </cfRule>
  </conditionalFormatting>
  <conditionalFormatting sqref="E86:E94">
    <cfRule type="expression" dxfId="5191" priority="111" stopIfTrue="1">
      <formula>AND($E86&gt;0,OR($E86&lt;$F85,ISBLANK(F85)))</formula>
    </cfRule>
  </conditionalFormatting>
  <conditionalFormatting sqref="E97:E105">
    <cfRule type="expression" dxfId="5190" priority="108" stopIfTrue="1">
      <formula>$D97="X"</formula>
    </cfRule>
  </conditionalFormatting>
  <conditionalFormatting sqref="E97:E105">
    <cfRule type="expression" dxfId="5189" priority="109" stopIfTrue="1">
      <formula>AND($E97&gt;0,OR($E97&lt;$F96,ISBLANK(F96)))</formula>
    </cfRule>
  </conditionalFormatting>
  <conditionalFormatting sqref="E108:E116">
    <cfRule type="expression" dxfId="5188" priority="106" stopIfTrue="1">
      <formula>$D108="X"</formula>
    </cfRule>
  </conditionalFormatting>
  <conditionalFormatting sqref="E108:E116">
    <cfRule type="expression" dxfId="5187" priority="107" stopIfTrue="1">
      <formula>AND($E108&gt;0,OR($E108&lt;$F107,ISBLANK(F107)))</formula>
    </cfRule>
  </conditionalFormatting>
  <conditionalFormatting sqref="E119:E127">
    <cfRule type="expression" dxfId="5186" priority="104" stopIfTrue="1">
      <formula>$D119="X"</formula>
    </cfRule>
  </conditionalFormatting>
  <conditionalFormatting sqref="E119:E127">
    <cfRule type="expression" dxfId="5185" priority="105" stopIfTrue="1">
      <formula>AND($E119&gt;0,OR($E119&lt;$F118,ISBLANK(F118)))</formula>
    </cfRule>
  </conditionalFormatting>
  <conditionalFormatting sqref="E130:E138">
    <cfRule type="expression" dxfId="5184" priority="102" stopIfTrue="1">
      <formula>$D130="X"</formula>
    </cfRule>
  </conditionalFormatting>
  <conditionalFormatting sqref="E130:E138">
    <cfRule type="expression" dxfId="5183" priority="103" stopIfTrue="1">
      <formula>AND($E130&gt;0,OR($E130&lt;$F129,ISBLANK(F129)))</formula>
    </cfRule>
  </conditionalFormatting>
  <conditionalFormatting sqref="E141:E149">
    <cfRule type="expression" dxfId="5182" priority="100" stopIfTrue="1">
      <formula>$D141="X"</formula>
    </cfRule>
  </conditionalFormatting>
  <conditionalFormatting sqref="E141:E149">
    <cfRule type="expression" dxfId="5181" priority="101" stopIfTrue="1">
      <formula>AND($E141&gt;0,OR($E141&lt;$F140,ISBLANK(F140)))</formula>
    </cfRule>
  </conditionalFormatting>
  <conditionalFormatting sqref="E152:E160">
    <cfRule type="expression" dxfId="5180" priority="98" stopIfTrue="1">
      <formula>$D152="X"</formula>
    </cfRule>
  </conditionalFormatting>
  <conditionalFormatting sqref="E152:E160">
    <cfRule type="expression" dxfId="5179" priority="99" stopIfTrue="1">
      <formula>AND($E152&gt;0,OR($E152&lt;$F151,ISBLANK(F151)))</formula>
    </cfRule>
  </conditionalFormatting>
  <conditionalFormatting sqref="E163:E171">
    <cfRule type="expression" dxfId="5178" priority="96" stopIfTrue="1">
      <formula>$D163="X"</formula>
    </cfRule>
  </conditionalFormatting>
  <conditionalFormatting sqref="E163:E171">
    <cfRule type="expression" dxfId="5177" priority="97" stopIfTrue="1">
      <formula>AND($E163&gt;0,OR($E163&lt;$F162,ISBLANK(F162)))</formula>
    </cfRule>
  </conditionalFormatting>
  <conditionalFormatting sqref="E174:E182">
    <cfRule type="expression" dxfId="5176" priority="94" stopIfTrue="1">
      <formula>$D174="X"</formula>
    </cfRule>
  </conditionalFormatting>
  <conditionalFormatting sqref="E174:E182">
    <cfRule type="expression" dxfId="5175" priority="95" stopIfTrue="1">
      <formula>AND($E174&gt;0,OR($E174&lt;$F173,ISBLANK(F173)))</formula>
    </cfRule>
  </conditionalFormatting>
  <conditionalFormatting sqref="E185:E193">
    <cfRule type="expression" dxfId="5174" priority="92" stopIfTrue="1">
      <formula>$D185="X"</formula>
    </cfRule>
  </conditionalFormatting>
  <conditionalFormatting sqref="E185:E193">
    <cfRule type="expression" dxfId="5173" priority="93" stopIfTrue="1">
      <formula>AND($E185&gt;0,OR($E185&lt;$F184,ISBLANK(F184)))</formula>
    </cfRule>
  </conditionalFormatting>
  <conditionalFormatting sqref="E196:E204">
    <cfRule type="expression" dxfId="5172" priority="90" stopIfTrue="1">
      <formula>$D196="X"</formula>
    </cfRule>
  </conditionalFormatting>
  <conditionalFormatting sqref="E196:E204">
    <cfRule type="expression" dxfId="5171" priority="91" stopIfTrue="1">
      <formula>AND($E196&gt;0,OR($E196&lt;$F195,ISBLANK(F195)))</formula>
    </cfRule>
  </conditionalFormatting>
  <conditionalFormatting sqref="E207:E215">
    <cfRule type="expression" dxfId="5170" priority="88" stopIfTrue="1">
      <formula>$D207="X"</formula>
    </cfRule>
  </conditionalFormatting>
  <conditionalFormatting sqref="E207:E215">
    <cfRule type="expression" dxfId="5169" priority="89" stopIfTrue="1">
      <formula>AND($E207&gt;0,OR($E207&lt;$F206,ISBLANK(F206)))</formula>
    </cfRule>
  </conditionalFormatting>
  <conditionalFormatting sqref="E218:E226">
    <cfRule type="expression" dxfId="5168" priority="86" stopIfTrue="1">
      <formula>$D218="X"</formula>
    </cfRule>
  </conditionalFormatting>
  <conditionalFormatting sqref="E218:E226">
    <cfRule type="expression" dxfId="5167" priority="87" stopIfTrue="1">
      <formula>AND($E218&gt;0,OR($E218&lt;$F217,ISBLANK(F217)))</formula>
    </cfRule>
  </conditionalFormatting>
  <conditionalFormatting sqref="E229:E237">
    <cfRule type="expression" dxfId="5166" priority="84" stopIfTrue="1">
      <formula>$D229="X"</formula>
    </cfRule>
  </conditionalFormatting>
  <conditionalFormatting sqref="E229:E237">
    <cfRule type="expression" dxfId="5165" priority="85" stopIfTrue="1">
      <formula>AND($E229&gt;0,OR($E229&lt;$F228,ISBLANK(F228)))</formula>
    </cfRule>
  </conditionalFormatting>
  <conditionalFormatting sqref="E240:E248">
    <cfRule type="expression" dxfId="5164" priority="82" stopIfTrue="1">
      <formula>$D240="X"</formula>
    </cfRule>
  </conditionalFormatting>
  <conditionalFormatting sqref="E240:E248">
    <cfRule type="expression" dxfId="5163" priority="83" stopIfTrue="1">
      <formula>AND($E240&gt;0,OR($E240&lt;$F239,ISBLANK(F239)))</formula>
    </cfRule>
  </conditionalFormatting>
  <conditionalFormatting sqref="E251:E259">
    <cfRule type="expression" dxfId="5162" priority="80" stopIfTrue="1">
      <formula>$D251="X"</formula>
    </cfRule>
  </conditionalFormatting>
  <conditionalFormatting sqref="E251:E259">
    <cfRule type="expression" dxfId="5161" priority="81" stopIfTrue="1">
      <formula>AND($E251&gt;0,OR($E251&lt;$F250,ISBLANK(F250)))</formula>
    </cfRule>
  </conditionalFormatting>
  <conditionalFormatting sqref="E262:E270">
    <cfRule type="expression" dxfId="5160" priority="78" stopIfTrue="1">
      <formula>$D262="X"</formula>
    </cfRule>
  </conditionalFormatting>
  <conditionalFormatting sqref="E262:E270">
    <cfRule type="expression" dxfId="5159" priority="79" stopIfTrue="1">
      <formula>AND($E262&gt;0,OR($E262&lt;$F261,ISBLANK(F261)))</formula>
    </cfRule>
  </conditionalFormatting>
  <conditionalFormatting sqref="E273:E281">
    <cfRule type="expression" dxfId="5158" priority="76" stopIfTrue="1">
      <formula>$D273="X"</formula>
    </cfRule>
  </conditionalFormatting>
  <conditionalFormatting sqref="E273:E281">
    <cfRule type="expression" dxfId="5157" priority="77" stopIfTrue="1">
      <formula>AND($E273&gt;0,OR($E273&lt;$F272,ISBLANK(F272)))</formula>
    </cfRule>
  </conditionalFormatting>
  <conditionalFormatting sqref="E284:E292">
    <cfRule type="expression" dxfId="5156" priority="74" stopIfTrue="1">
      <formula>$D284="X"</formula>
    </cfRule>
  </conditionalFormatting>
  <conditionalFormatting sqref="E284:E292">
    <cfRule type="expression" dxfId="5155" priority="75" stopIfTrue="1">
      <formula>AND($E284&gt;0,OR($E284&lt;$F283,ISBLANK(F283)))</formula>
    </cfRule>
  </conditionalFormatting>
  <conditionalFormatting sqref="E295:E303">
    <cfRule type="expression" dxfId="5154" priority="72" stopIfTrue="1">
      <formula>$D295="X"</formula>
    </cfRule>
  </conditionalFormatting>
  <conditionalFormatting sqref="E295:E303">
    <cfRule type="expression" dxfId="5153" priority="73" stopIfTrue="1">
      <formula>AND($E295&gt;0,OR($E295&lt;$F294,ISBLANK(F294)))</formula>
    </cfRule>
  </conditionalFormatting>
  <conditionalFormatting sqref="E306:E314">
    <cfRule type="expression" dxfId="5152" priority="70" stopIfTrue="1">
      <formula>$D306="X"</formula>
    </cfRule>
  </conditionalFormatting>
  <conditionalFormatting sqref="E306:E314">
    <cfRule type="expression" dxfId="5151" priority="71" stopIfTrue="1">
      <formula>AND($E306&gt;0,OR($E306&lt;$F305,ISBLANK(F305)))</formula>
    </cfRule>
  </conditionalFormatting>
  <conditionalFormatting sqref="E317:E325">
    <cfRule type="expression" dxfId="5150" priority="68" stopIfTrue="1">
      <formula>$D317="X"</formula>
    </cfRule>
  </conditionalFormatting>
  <conditionalFormatting sqref="E317:E325">
    <cfRule type="expression" dxfId="5149" priority="69" stopIfTrue="1">
      <formula>AND($E317&gt;0,OR($E317&lt;$F316,ISBLANK(F316)))</formula>
    </cfRule>
  </conditionalFormatting>
  <conditionalFormatting sqref="E328:E336">
    <cfRule type="expression" dxfId="5148" priority="66" stopIfTrue="1">
      <formula>$D328="X"</formula>
    </cfRule>
  </conditionalFormatting>
  <conditionalFormatting sqref="E328:E336">
    <cfRule type="expression" dxfId="5147" priority="67" stopIfTrue="1">
      <formula>AND($E328&gt;0,OR($E328&lt;$F327,ISBLANK(F327)))</formula>
    </cfRule>
  </conditionalFormatting>
  <conditionalFormatting sqref="E339:E347">
    <cfRule type="expression" dxfId="5146" priority="64" stopIfTrue="1">
      <formula>$D339="X"</formula>
    </cfRule>
  </conditionalFormatting>
  <conditionalFormatting sqref="E339:E347">
    <cfRule type="expression" dxfId="5145"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5144" priority="63">
      <formula>OR($N$5="x",$N$5="X")</formula>
    </cfRule>
  </conditionalFormatting>
  <conditionalFormatting sqref="O348">
    <cfRule type="expression" dxfId="5143" priority="1" stopIfTrue="1">
      <formula>$D348="X"</formula>
    </cfRule>
  </conditionalFormatting>
  <conditionalFormatting sqref="P29">
    <cfRule type="expression" dxfId="5142" priority="61" stopIfTrue="1">
      <formula>$D29="X"</formula>
    </cfRule>
  </conditionalFormatting>
  <conditionalFormatting sqref="P40">
    <cfRule type="expression" dxfId="5141" priority="60" stopIfTrue="1">
      <formula>$D40="X"</formula>
    </cfRule>
  </conditionalFormatting>
  <conditionalFormatting sqref="P51">
    <cfRule type="expression" dxfId="5140" priority="59" stopIfTrue="1">
      <formula>$D51="X"</formula>
    </cfRule>
  </conditionalFormatting>
  <conditionalFormatting sqref="P62">
    <cfRule type="expression" dxfId="5139" priority="58" stopIfTrue="1">
      <formula>$D62="X"</formula>
    </cfRule>
  </conditionalFormatting>
  <conditionalFormatting sqref="P73">
    <cfRule type="expression" dxfId="5138" priority="57" stopIfTrue="1">
      <formula>$D73="X"</formula>
    </cfRule>
  </conditionalFormatting>
  <conditionalFormatting sqref="P84">
    <cfRule type="expression" dxfId="5137" priority="56" stopIfTrue="1">
      <formula>$D84="X"</formula>
    </cfRule>
  </conditionalFormatting>
  <conditionalFormatting sqref="P95">
    <cfRule type="expression" dxfId="5136" priority="55" stopIfTrue="1">
      <formula>$D95="X"</formula>
    </cfRule>
  </conditionalFormatting>
  <conditionalFormatting sqref="P106">
    <cfRule type="expression" dxfId="5135" priority="54" stopIfTrue="1">
      <formula>$D106="X"</formula>
    </cfRule>
  </conditionalFormatting>
  <conditionalFormatting sqref="P117">
    <cfRule type="expression" dxfId="5134" priority="53" stopIfTrue="1">
      <formula>$D117="X"</formula>
    </cfRule>
  </conditionalFormatting>
  <conditionalFormatting sqref="P128">
    <cfRule type="expression" dxfId="5133" priority="52" stopIfTrue="1">
      <formula>$D128="X"</formula>
    </cfRule>
  </conditionalFormatting>
  <conditionalFormatting sqref="P139">
    <cfRule type="expression" dxfId="5132" priority="51" stopIfTrue="1">
      <formula>$D139="X"</formula>
    </cfRule>
  </conditionalFormatting>
  <conditionalFormatting sqref="P150">
    <cfRule type="expression" dxfId="5131" priority="50" stopIfTrue="1">
      <formula>$D150="X"</formula>
    </cfRule>
  </conditionalFormatting>
  <conditionalFormatting sqref="P161">
    <cfRule type="expression" dxfId="5130" priority="49" stopIfTrue="1">
      <formula>$D161="X"</formula>
    </cfRule>
  </conditionalFormatting>
  <conditionalFormatting sqref="P172">
    <cfRule type="expression" dxfId="5129" priority="48" stopIfTrue="1">
      <formula>$D172="X"</formula>
    </cfRule>
  </conditionalFormatting>
  <conditionalFormatting sqref="P183">
    <cfRule type="expression" dxfId="5128" priority="47" stopIfTrue="1">
      <formula>$D183="X"</formula>
    </cfRule>
  </conditionalFormatting>
  <conditionalFormatting sqref="P194">
    <cfRule type="expression" dxfId="5127" priority="46" stopIfTrue="1">
      <formula>$D194="X"</formula>
    </cfRule>
  </conditionalFormatting>
  <conditionalFormatting sqref="P205">
    <cfRule type="expression" dxfId="5126" priority="45" stopIfTrue="1">
      <formula>$D205="X"</formula>
    </cfRule>
  </conditionalFormatting>
  <conditionalFormatting sqref="P216">
    <cfRule type="expression" dxfId="5125" priority="44" stopIfTrue="1">
      <formula>$D216="X"</formula>
    </cfRule>
  </conditionalFormatting>
  <conditionalFormatting sqref="P227">
    <cfRule type="expression" dxfId="5124" priority="43" stopIfTrue="1">
      <formula>$D227="X"</formula>
    </cfRule>
  </conditionalFormatting>
  <conditionalFormatting sqref="P238">
    <cfRule type="expression" dxfId="5123" priority="42" stopIfTrue="1">
      <formula>$D238="X"</formula>
    </cfRule>
  </conditionalFormatting>
  <conditionalFormatting sqref="P249">
    <cfRule type="expression" dxfId="5122" priority="41" stopIfTrue="1">
      <formula>$D249="X"</formula>
    </cfRule>
  </conditionalFormatting>
  <conditionalFormatting sqref="P260">
    <cfRule type="expression" dxfId="5121" priority="40" stopIfTrue="1">
      <formula>$D260="X"</formula>
    </cfRule>
  </conditionalFormatting>
  <conditionalFormatting sqref="P271">
    <cfRule type="expression" dxfId="5120" priority="39" stopIfTrue="1">
      <formula>$D271="X"</formula>
    </cfRule>
  </conditionalFormatting>
  <conditionalFormatting sqref="P282">
    <cfRule type="expression" dxfId="5119" priority="38" stopIfTrue="1">
      <formula>$D282="X"</formula>
    </cfRule>
  </conditionalFormatting>
  <conditionalFormatting sqref="P293">
    <cfRule type="expression" dxfId="5118" priority="37" stopIfTrue="1">
      <formula>$D293="X"</formula>
    </cfRule>
  </conditionalFormatting>
  <conditionalFormatting sqref="P304">
    <cfRule type="expression" dxfId="5117" priority="36" stopIfTrue="1">
      <formula>$D304="X"</formula>
    </cfRule>
  </conditionalFormatting>
  <conditionalFormatting sqref="P315">
    <cfRule type="expression" dxfId="5116" priority="35" stopIfTrue="1">
      <formula>$D315="X"</formula>
    </cfRule>
  </conditionalFormatting>
  <conditionalFormatting sqref="P326">
    <cfRule type="expression" dxfId="5115" priority="34" stopIfTrue="1">
      <formula>$D326="X"</formula>
    </cfRule>
  </conditionalFormatting>
  <conditionalFormatting sqref="P337">
    <cfRule type="expression" dxfId="5114" priority="33" stopIfTrue="1">
      <formula>$D337="X"</formula>
    </cfRule>
  </conditionalFormatting>
  <conditionalFormatting sqref="P348">
    <cfRule type="expression" dxfId="5113" priority="32" stopIfTrue="1">
      <formula>$D348="X"</formula>
    </cfRule>
  </conditionalFormatting>
  <conditionalFormatting sqref="O18">
    <cfRule type="expression" dxfId="5112" priority="31" stopIfTrue="1">
      <formula>$D18="X"</formula>
    </cfRule>
  </conditionalFormatting>
  <conditionalFormatting sqref="O29">
    <cfRule type="expression" dxfId="5111" priority="30" stopIfTrue="1">
      <formula>$D29="X"</formula>
    </cfRule>
  </conditionalFormatting>
  <conditionalFormatting sqref="O40">
    <cfRule type="expression" dxfId="5110" priority="29" stopIfTrue="1">
      <formula>$D40="X"</formula>
    </cfRule>
  </conditionalFormatting>
  <conditionalFormatting sqref="O51">
    <cfRule type="expression" dxfId="5109" priority="28" stopIfTrue="1">
      <formula>$D51="X"</formula>
    </cfRule>
  </conditionalFormatting>
  <conditionalFormatting sqref="O62">
    <cfRule type="expression" dxfId="5108" priority="27" stopIfTrue="1">
      <formula>$D62="X"</formula>
    </cfRule>
  </conditionalFormatting>
  <conditionalFormatting sqref="O73">
    <cfRule type="expression" dxfId="5107" priority="26" stopIfTrue="1">
      <formula>$D73="X"</formula>
    </cfRule>
  </conditionalFormatting>
  <conditionalFormatting sqref="O84">
    <cfRule type="expression" dxfId="5106" priority="25" stopIfTrue="1">
      <formula>$D84="X"</formula>
    </cfRule>
  </conditionalFormatting>
  <conditionalFormatting sqref="O95">
    <cfRule type="expression" dxfId="5105" priority="24" stopIfTrue="1">
      <formula>$D95="X"</formula>
    </cfRule>
  </conditionalFormatting>
  <conditionalFormatting sqref="O106">
    <cfRule type="expression" dxfId="5104" priority="23" stopIfTrue="1">
      <formula>$D106="X"</formula>
    </cfRule>
  </conditionalFormatting>
  <conditionalFormatting sqref="O117">
    <cfRule type="expression" dxfId="5103" priority="22" stopIfTrue="1">
      <formula>$D117="X"</formula>
    </cfRule>
  </conditionalFormatting>
  <conditionalFormatting sqref="O128">
    <cfRule type="expression" dxfId="5102" priority="21" stopIfTrue="1">
      <formula>$D128="X"</formula>
    </cfRule>
  </conditionalFormatting>
  <conditionalFormatting sqref="O139">
    <cfRule type="expression" dxfId="5101" priority="20" stopIfTrue="1">
      <formula>$D139="X"</formula>
    </cfRule>
  </conditionalFormatting>
  <conditionalFormatting sqref="O150">
    <cfRule type="expression" dxfId="5100" priority="19" stopIfTrue="1">
      <formula>$D150="X"</formula>
    </cfRule>
  </conditionalFormatting>
  <conditionalFormatting sqref="O161">
    <cfRule type="expression" dxfId="5099" priority="18" stopIfTrue="1">
      <formula>$D161="X"</formula>
    </cfRule>
  </conditionalFormatting>
  <conditionalFormatting sqref="O172">
    <cfRule type="expression" dxfId="5098" priority="17" stopIfTrue="1">
      <formula>$D172="X"</formula>
    </cfRule>
  </conditionalFormatting>
  <conditionalFormatting sqref="O183">
    <cfRule type="expression" dxfId="5097" priority="16" stopIfTrue="1">
      <formula>$D183="X"</formula>
    </cfRule>
  </conditionalFormatting>
  <conditionalFormatting sqref="O194">
    <cfRule type="expression" dxfId="5096" priority="15" stopIfTrue="1">
      <formula>$D194="X"</formula>
    </cfRule>
  </conditionalFormatting>
  <conditionalFormatting sqref="O205">
    <cfRule type="expression" dxfId="5095" priority="14" stopIfTrue="1">
      <formula>$D205="X"</formula>
    </cfRule>
  </conditionalFormatting>
  <conditionalFormatting sqref="O216">
    <cfRule type="expression" dxfId="5094" priority="13" stopIfTrue="1">
      <formula>$D216="X"</formula>
    </cfRule>
  </conditionalFormatting>
  <conditionalFormatting sqref="O227">
    <cfRule type="expression" dxfId="5093" priority="12" stopIfTrue="1">
      <formula>$D227="X"</formula>
    </cfRule>
  </conditionalFormatting>
  <conditionalFormatting sqref="O238">
    <cfRule type="expression" dxfId="5092" priority="11" stopIfTrue="1">
      <formula>$D238="X"</formula>
    </cfRule>
  </conditionalFormatting>
  <conditionalFormatting sqref="O249">
    <cfRule type="expression" dxfId="5091" priority="10" stopIfTrue="1">
      <formula>$D249="X"</formula>
    </cfRule>
  </conditionalFormatting>
  <conditionalFormatting sqref="O260">
    <cfRule type="expression" dxfId="5090" priority="9" stopIfTrue="1">
      <formula>$D260="X"</formula>
    </cfRule>
  </conditionalFormatting>
  <conditionalFormatting sqref="O271">
    <cfRule type="expression" dxfId="5089" priority="8" stopIfTrue="1">
      <formula>$D271="X"</formula>
    </cfRule>
  </conditionalFormatting>
  <conditionalFormatting sqref="O282">
    <cfRule type="expression" dxfId="5088" priority="7" stopIfTrue="1">
      <formula>$D282="X"</formula>
    </cfRule>
  </conditionalFormatting>
  <conditionalFormatting sqref="O293">
    <cfRule type="expression" dxfId="5087" priority="6" stopIfTrue="1">
      <formula>$D293="X"</formula>
    </cfRule>
  </conditionalFormatting>
  <conditionalFormatting sqref="O304">
    <cfRule type="expression" dxfId="5086" priority="5" stopIfTrue="1">
      <formula>$D304="X"</formula>
    </cfRule>
  </conditionalFormatting>
  <conditionalFormatting sqref="O315">
    <cfRule type="expression" dxfId="5085" priority="4" stopIfTrue="1">
      <formula>$D315="X"</formula>
    </cfRule>
  </conditionalFormatting>
  <conditionalFormatting sqref="O326">
    <cfRule type="expression" dxfId="5084" priority="3" stopIfTrue="1">
      <formula>$D326="X"</formula>
    </cfRule>
  </conditionalFormatting>
  <conditionalFormatting sqref="O337">
    <cfRule type="expression" dxfId="5083"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E1747726-92E3-4ECF-AAB1-F89241FD1997}">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067043DC-3BDB-483C-937A-B69F3CD0C6B0}">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2C26D1DC-B799-489A-A1F3-0CA317FA82A2}">
            <xm:f>ABS($K$350)&gt;(DATEN!$C$5-DATEN!$C$6)*2</xm:f>
            <x14:dxf>
              <fill>
                <patternFill>
                  <bgColor rgb="FFFF0000"/>
                </patternFill>
              </fill>
            </x14:dxf>
          </x14:cfRule>
          <x14:cfRule type="expression" priority="383" id="{9F9C49E6-4F8F-4841-B6ED-CFD6C3B26513}">
            <xm:f>ABS($K$350)&gt;(DATEN!$C$5-DATEN!$C$6)</xm:f>
            <x14:dxf>
              <fill>
                <patternFill>
                  <bgColor rgb="FFFFFF00"/>
                </patternFill>
              </fill>
            </x14:dxf>
          </x14:cfRule>
          <xm:sqref>K350</xm:sqref>
        </x14:conditionalFormatting>
        <x14:conditionalFormatting xmlns:xm="http://schemas.microsoft.com/office/excel/2006/main">
          <x14:cfRule type="expression" priority="380" id="{B635757A-2973-4DA9-81E5-F24875E6765C}">
            <xm:f>ABS($K$353)&gt;(DATEN!$C$5-DATEN!$C$6)*2</xm:f>
            <x14:dxf>
              <fill>
                <patternFill>
                  <bgColor rgb="FFFF0000"/>
                </patternFill>
              </fill>
            </x14:dxf>
          </x14:cfRule>
          <x14:cfRule type="expression" priority="381" id="{F1DB8C96-37B8-4BB4-B193-FE6E92F90F65}">
            <xm:f>ABS($K$353)&gt;(DATEN!$C$5-DATEN!$C$6)</xm:f>
            <x14:dxf>
              <fill>
                <patternFill>
                  <bgColor rgb="FFFFFF00"/>
                </patternFill>
              </fill>
            </x14:dxf>
          </x14:cfRule>
          <xm:sqref>K353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2</v>
      </c>
      <c r="B2" s="296" t="str">
        <f>CONCATENATE("Arbeitszeiterfassung ",TEXT(B18,"MMMM JJJJ"))</f>
        <v>Arbeitszeiterfassung Februar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IF(DATEN!S18="","!!! Dieser Monat wird nicht gewertet !!!","")</f>
        <v/>
      </c>
      <c r="D4" s="18"/>
      <c r="I4" s="7"/>
      <c r="J4" s="7"/>
      <c r="M4" s="280" t="s">
        <v>176</v>
      </c>
      <c r="N4" s="281"/>
      <c r="O4" s="121"/>
      <c r="P4" s="121"/>
    </row>
    <row r="5" spans="1:27" ht="15.75" customHeight="1" thickBot="1" x14ac:dyDescent="0.25">
      <c r="D5" s="18"/>
      <c r="E5" s="100"/>
      <c r="F5" s="101">
        <f>MAX(Januar!F338:F347)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0.16666666666666666</v>
      </c>
      <c r="Z7" s="202" t="s">
        <v>66</v>
      </c>
      <c r="AA7" s="202" t="s">
        <v>89</v>
      </c>
    </row>
    <row r="8" spans="1:27" ht="15" customHeight="1" x14ac:dyDescent="0.25">
      <c r="A8" s="285" t="str">
        <f>IF(ISNA(MATCH(B18,DATEN!$D$18:$D$42,0)),"",INDEX(DATEN!$C$18:$D$42,MATCH(B18,DATEN!$D$18:$D$42,0),1))</f>
        <v/>
      </c>
      <c r="B8" s="66">
        <f>DATE(DATEN!$H$3,$A$2,1)</f>
        <v>44592</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44592</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44592</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44592</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44592</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44592</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44592</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44592</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44592</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44592</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DATE(DATEN!$H$3,$A$2,1)</f>
        <v>44592</v>
      </c>
      <c r="C18" s="78">
        <f>IF(WEEKDAY(B18)=1,7,WEEKDAY(B18)-1)</f>
        <v>7</v>
      </c>
      <c r="D18" s="79" t="str" cm="1">
        <f t="array" aca="1" ref="D18" ca="1">IF(LEN(B18)&gt;0,IF(OR(INDIRECT("DATEN!D"&amp;9+C18)=0,NOT(ISNA(MATCH(B18,DATEN!$D$18:$D$33,0)))),"X",IF(OR(B18=DATEN!$D$26-1,B18=DATEN!$D$27-2,B18=DATEN!$D$30-2),"V","")),"")</f>
        <v>X</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v>
      </c>
      <c r="L18" s="146" t="str">
        <f ca="1">IF(X18&gt;MaxWoZeit,"WoArbZeit&gt;48h!","")</f>
        <v/>
      </c>
      <c r="M18" s="93" t="str">
        <f>IF(V10&gt;V11,V10-V11,"")</f>
        <v/>
      </c>
      <c r="N18" s="93">
        <f>SUM(N8:N17)</f>
        <v>0</v>
      </c>
      <c r="O18" s="93">
        <f ca="1">IF(WEEKDAY(B18,2)=7,SUMIF('Auswertung-Wochen'!$Y$2:$Y$366,P18,'Auswertung-Wochen'!$V$2:$V$366)-SUMIF('Auswertung-Wochen'!$Y$2:$Y$366,P18,'Auswertung-Wochen'!$W$2:$W$366),"")</f>
        <v>-1.6458333333333335</v>
      </c>
      <c r="P18" s="93" t="str">
        <f>YEAR(B18)&amp;"-"&amp;TEXT(_xlfn.ISOWEEKNUM(B18),"00")</f>
        <v>2026-05</v>
      </c>
      <c r="Q18" s="94">
        <f>SUM(Q8:Q17)</f>
        <v>0</v>
      </c>
      <c r="R18" s="94"/>
      <c r="S18" s="94"/>
      <c r="T18" s="94"/>
      <c r="U18" s="125"/>
      <c r="V18" s="105">
        <f ca="1">IF(D18="x",DATEN!$N$88,DATEN!$N$87)</f>
        <v>0.16666666666666666</v>
      </c>
      <c r="W18" s="91" t="s">
        <v>92</v>
      </c>
      <c r="X18" s="145">
        <f ca="1">IF(LEN(B18)&gt;0,IF(WEEKDAY(B18,2)=1,H18,H18+X7),X7)</f>
        <v>0.16666666666666666</v>
      </c>
      <c r="Y18" s="91"/>
      <c r="Z18" s="202" t="str">
        <f t="shared" si="5"/>
        <v/>
      </c>
      <c r="AA18" s="203" t="str">
        <f t="shared" si="6"/>
        <v/>
      </c>
    </row>
    <row r="19" spans="1:27" ht="14.25" x14ac:dyDescent="0.25">
      <c r="A19" s="285" t="str">
        <f>IF(ISNA(MATCH(B29,DATEN!$D$18:$D$42,0)),"",INDEX(DATEN!$C$18:$D$42,MATCH(B29,DATEN!$D$18:$D$42,0),1))</f>
        <v/>
      </c>
      <c r="B19" s="66">
        <f t="shared" ref="B19:B28" si="8">B8+1</f>
        <v>44593</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44593</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44593</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44593</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44593</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44593</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44593</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44593</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44593</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44593</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
      </c>
      <c r="B29" s="81">
        <f>B18+1</f>
        <v>44593</v>
      </c>
      <c r="C29" s="78">
        <f>IF(WEEKDAY(B29)=1,7,WEEKDAY(B29)-1)</f>
        <v>1</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-0.329166666666667</v>
      </c>
      <c r="L29" s="146" t="str">
        <f>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2026-06</v>
      </c>
      <c r="Q29" s="94">
        <f>SUM(Q19:Q28)</f>
        <v>0</v>
      </c>
      <c r="R29" s="94"/>
      <c r="S29" s="94"/>
      <c r="T29" s="94"/>
      <c r="U29" s="125"/>
      <c r="V29" s="105">
        <f ca="1">IF(D29="x",DATEN!$N$88,DATEN!$N$87)</f>
        <v>0.125</v>
      </c>
      <c r="W29" s="91" t="s">
        <v>92</v>
      </c>
      <c r="X29" s="145">
        <f>IF(LEN(B29)&gt;0,IF(WEEKDAY(B29,2)=1,H29,H29+X18),X18)</f>
        <v>0</v>
      </c>
      <c r="Z29" s="202" t="str">
        <f t="shared" si="5"/>
        <v/>
      </c>
      <c r="AA29" s="203" t="str">
        <f t="shared" si="6"/>
        <v/>
      </c>
    </row>
    <row r="30" spans="1:27" ht="14.25" x14ac:dyDescent="0.25">
      <c r="A30" s="285" t="str">
        <f>IF(ISNA(MATCH(B40,DATEN!$D$18:$D$42,0)),"",INDEX(DATEN!$C$18:$D$42,MATCH(B40,DATEN!$D$18:$D$42,0),1))</f>
        <v/>
      </c>
      <c r="B30" s="66">
        <f t="shared" ref="B30:B39" si="13">B19+1</f>
        <v>44594</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44594</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44594</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44594</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44594</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44594</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44594</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44594</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44594</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44594</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
      </c>
      <c r="B40" s="81">
        <f>B29+1</f>
        <v>44594</v>
      </c>
      <c r="C40" s="78">
        <f>IF(WEEKDAY(B40)=1,7,WEEKDAY(B40)-1)</f>
        <v>2</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-0.32916666666666666</v>
      </c>
      <c r="L40" s="146" t="str">
        <f>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2026-06</v>
      </c>
      <c r="Q40" s="94">
        <f>SUM(Q30:Q39)</f>
        <v>0</v>
      </c>
      <c r="R40" s="94"/>
      <c r="S40" s="94"/>
      <c r="T40" s="94"/>
      <c r="U40" s="125"/>
      <c r="V40" s="105">
        <f ca="1">IF(D40="x",DATEN!$N$88,DATEN!$N$87)</f>
        <v>0.125</v>
      </c>
      <c r="W40" s="91" t="s">
        <v>92</v>
      </c>
      <c r="X40" s="145">
        <f>IF(LEN(B40)&gt;0,IF(WEEKDAY(B40,2)=1,H40,H40+X29),X29)</f>
        <v>0</v>
      </c>
      <c r="Z40" s="202" t="str">
        <f t="shared" si="5"/>
        <v/>
      </c>
      <c r="AA40" s="203" t="str">
        <f t="shared" si="6"/>
        <v/>
      </c>
    </row>
    <row r="41" spans="1:27" ht="14.25" x14ac:dyDescent="0.25">
      <c r="A41" s="285" t="str">
        <f>IF(ISNA(MATCH(B51,DATEN!$D$18:$D$42,0)),"",INDEX(DATEN!$C$18:$D$42,MATCH(B51,DATEN!$D$18:$D$42,0),1))</f>
        <v/>
      </c>
      <c r="B41" s="66">
        <f t="shared" ref="B41:B50" si="18">B30+1</f>
        <v>44595</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44595</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44595</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44595</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44595</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44595</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44595</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44595</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44595</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44595</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f>IF(LEN(B51)&gt;0,IF(WEEKDAY(B51)=4,TRUNC((B51-DATE(YEAR(B51+3-MOD(B51-2,7)),1,MOD(B51-2,7)-9))/7),IF(WEEKDAY(B51)=5,"KW","")),"")</f>
        <v>5</v>
      </c>
      <c r="B51" s="81">
        <f>B40+1</f>
        <v>44595</v>
      </c>
      <c r="C51" s="78">
        <f>IF(WEEKDAY(B51)=1,7,WEEKDAY(B51)-1)</f>
        <v>3</v>
      </c>
      <c r="D51" s="79" t="str" cm="1">
        <f t="array" aca="1" ref="D51" ca="1">IF(LEN(B51)&gt;0,IF(OR(INDIRECT("DATEN!D"&amp;9+C51)=0,NOT(ISNA(MATCH(B51,DATEN!$D$18:$D$33,0)))),"X",IF(OR(B51=DATEN!$D$26-1,B51=DATEN!$D$27-2,B51=DATEN!$D$30-2),"V","")),"")</f>
        <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-0.32916666666666666</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2026-06</v>
      </c>
      <c r="Q51" s="94">
        <f>SUM(Q41:Q50)</f>
        <v>0</v>
      </c>
      <c r="R51" s="94"/>
      <c r="S51" s="94"/>
      <c r="T51" s="94"/>
      <c r="U51" s="125"/>
      <c r="V51" s="105">
        <f ca="1">IF(D51="x",DATEN!$N$88,DATEN!$N$87)</f>
        <v>0.125</v>
      </c>
      <c r="W51" s="91" t="s">
        <v>92</v>
      </c>
      <c r="X51" s="145">
        <f>IF(LEN(B51)&gt;0,IF(WEEKDAY(B51,2)=1,H51,H51+X40),X40)</f>
        <v>0</v>
      </c>
      <c r="Z51" s="202" t="str">
        <f t="shared" si="5"/>
        <v/>
      </c>
      <c r="AA51" s="203" t="str">
        <f t="shared" si="6"/>
        <v/>
      </c>
    </row>
    <row r="52" spans="1:27" ht="14.25" x14ac:dyDescent="0.25">
      <c r="A52" s="285" t="str">
        <f>IF(ISNA(MATCH(B62,DATEN!$D$18:$D$42,0)),"",INDEX(DATEN!$C$18:$D$42,MATCH(B62,DATEN!$D$18:$D$42,0),1))</f>
        <v/>
      </c>
      <c r="B52" s="66">
        <f t="shared" ref="B52:B61" si="23">B41+1</f>
        <v>44596</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44596</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44596</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44596</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44596</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44596</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44596</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44596</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44596</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44596</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KW</v>
      </c>
      <c r="B62" s="81">
        <f>B51+1</f>
        <v>44596</v>
      </c>
      <c r="C62" s="78">
        <f>IF(WEEKDAY(B62)=1,7,WEEKDAY(B62)-1)</f>
        <v>4</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-0.32916666666666666</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2026-06</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
      </c>
      <c r="B63" s="66">
        <f t="shared" ref="B63:B72" si="28">B52+1</f>
        <v>44597</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44597</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44597</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44597</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44597</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44597</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44597</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44597</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44597</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44597</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44597</v>
      </c>
      <c r="C73" s="78">
        <f>IF(WEEKDAY(B73)=1,7,WEEKDAY(B73)-1)</f>
        <v>5</v>
      </c>
      <c r="D73" s="79" t="str" cm="1">
        <f t="array" aca="1" ref="D73" ca="1">IF(LEN(B73)&gt;0,IF(OR(INDIRECT("DATEN!D"&amp;9+C73)=0,NOT(ISNA(MATCH(B73,DATEN!$D$18:$D$33,0)))),"X",IF(OR(B73=DATEN!$D$26-1,B73=DATEN!$D$27-2,B73=DATEN!$D$30-2),"V","")),"")</f>
        <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-0.32916666666666666</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2026-06</v>
      </c>
      <c r="Q73" s="94">
        <f>SUM(Q63:Q72)</f>
        <v>0</v>
      </c>
      <c r="R73" s="94"/>
      <c r="S73" s="94"/>
      <c r="T73" s="94"/>
      <c r="U73" s="125"/>
      <c r="V73" s="105">
        <f ca="1">IF(D73="x",DATEN!$N$88,DATEN!$N$87)</f>
        <v>0.125</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44598</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44598</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44598</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44598</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44598</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44598</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44598</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44598</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44598</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44598</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44598</v>
      </c>
      <c r="C84" s="78">
        <f>IF(WEEKDAY(B84)=1,7,WEEKDAY(B84)-1)</f>
        <v>6</v>
      </c>
      <c r="D84" s="79" t="str" cm="1">
        <f t="array" aca="1" ref="D84" ca="1">IF(LEN(B84)&gt;0,IF(OR(INDIRECT("DATEN!D"&amp;9+C84)=0,NOT(ISNA(MATCH(B84,DATEN!$D$18:$D$33,0)))),"X",IF(OR(B84=DATEN!$D$26-1,B84=DATEN!$D$27-2,B84=DATEN!$D$30-2),"V","")),"")</f>
        <v>X</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2026-06</v>
      </c>
      <c r="Q84" s="94">
        <f>SUM(Q74:Q83)</f>
        <v>0</v>
      </c>
      <c r="R84" s="94"/>
      <c r="S84" s="94"/>
      <c r="T84" s="94"/>
      <c r="U84" s="125"/>
      <c r="V84" s="105">
        <f ca="1">IF(D84="x",DATEN!$N$88,DATEN!$N$87)</f>
        <v>0.16666666666666666</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44599</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44599</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44599</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44599</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44599</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44599</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44599</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44599</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44599</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44599</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
      </c>
      <c r="B95" s="81">
        <f>B84+1</f>
        <v>44599</v>
      </c>
      <c r="C95" s="78">
        <f>IF(WEEKDAY(B95)=1,7,WEEKDAY(B95)-1)</f>
        <v>7</v>
      </c>
      <c r="D95" s="79" t="str" cm="1">
        <f t="array" aca="1" ref="D95" ca="1">IF(LEN(B95)&gt;0,IF(OR(INDIRECT("DATEN!D"&amp;9+C95)=0,NOT(ISNA(MATCH(B95,DATEN!$D$18:$D$33,0)))),"X",IF(OR(B95=DATEN!$D$26-1,B95=DATEN!$D$27-2,B95=DATEN!$D$30-2),"V","")),"")</f>
        <v>X</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v>
      </c>
      <c r="L95" s="146" t="str">
        <f>IF(X95&gt;MaxWoZeit,"WoArbZeit&gt;48h!","")</f>
        <v/>
      </c>
      <c r="M95" s="93" t="str">
        <f>IF(V87&gt;V88,V87-V88,"")</f>
        <v/>
      </c>
      <c r="N95" s="93">
        <f>SUM(N85:N94)</f>
        <v>0</v>
      </c>
      <c r="O95" s="93">
        <f ca="1">IF(WEEKDAY(B95,2)=7,SUMIF('Auswertung-Wochen'!$Y$2:$Y$366,P95,'Auswertung-Wochen'!$V$2:$V$366)-SUMIF('Auswertung-Wochen'!$Y$2:$Y$366,P95,'Auswertung-Wochen'!$W$2:$W$366),"")</f>
        <v>-1.6458333333333335</v>
      </c>
      <c r="P95" s="93" t="str">
        <f>YEAR(B95)&amp;"-"&amp;TEXT(_xlfn.ISOWEEKNUM(B95),"00")</f>
        <v>2026-06</v>
      </c>
      <c r="Q95" s="94">
        <f>SUM(Q85:Q94)</f>
        <v>0</v>
      </c>
      <c r="R95" s="94"/>
      <c r="S95" s="94"/>
      <c r="T95" s="94"/>
      <c r="U95" s="125"/>
      <c r="V95" s="105">
        <f ca="1">IF(D95="x",DATEN!$N$88,DATEN!$N$87)</f>
        <v>0.16666666666666666</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44600</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44600</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44600</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44600</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44600</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44600</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44600</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44600</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44600</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44600</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
      </c>
      <c r="B106" s="81">
        <f>B95+1</f>
        <v>44600</v>
      </c>
      <c r="C106" s="78">
        <f>IF(WEEKDAY(B106)=1,7,WEEKDAY(B106)-1)</f>
        <v>1</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-0.329166666666667</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2026-07</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44601</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44601</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44601</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44601</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44601</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44601</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44601</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44601</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44601</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44601</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44601</v>
      </c>
      <c r="C117" s="78">
        <f>IF(WEEKDAY(B117)=1,7,WEEKDAY(B117)-1)</f>
        <v>2</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2026-07</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44602</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44602</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44602</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44602</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44602</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44602</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44602</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44602</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44602</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44602</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f>IF(LEN(B128)&gt;0,IF(WEEKDAY(B128)=4,TRUNC((B128-DATE(YEAR(B128+3-MOD(B128-2,7)),1,MOD(B128-2,7)-9))/7),IF(WEEKDAY(B128)=5,"KW","")),"")</f>
        <v>6</v>
      </c>
      <c r="B128" s="81">
        <f>B117+1</f>
        <v>44602</v>
      </c>
      <c r="C128" s="78">
        <f>IF(WEEKDAY(B128)=1,7,WEEKDAY(B128)-1)</f>
        <v>3</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-0.32916666666666666</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2026-07</v>
      </c>
      <c r="Q128" s="94">
        <f>SUM(Q118:Q127)</f>
        <v>0</v>
      </c>
      <c r="R128" s="94"/>
      <c r="S128" s="94"/>
      <c r="T128" s="94"/>
      <c r="U128" s="125"/>
      <c r="V128" s="105">
        <f ca="1">IF(D128="x",DATEN!$N$88,DATEN!$N$87)</f>
        <v>0.125</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44603</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44603</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44603</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44603</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44603</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44603</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44603</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44603</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44603</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44603</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KW</v>
      </c>
      <c r="B139" s="81">
        <f>B128+1</f>
        <v>44603</v>
      </c>
      <c r="C139" s="78">
        <f>IF(WEEKDAY(B139)=1,7,WEEKDAY(B139)-1)</f>
        <v>4</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-0.32916666666666666</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2026-07</v>
      </c>
      <c r="Q139" s="94">
        <f>SUM(Q129:Q138)</f>
        <v>0</v>
      </c>
      <c r="R139" s="94"/>
      <c r="S139" s="94"/>
      <c r="T139" s="94"/>
      <c r="U139" s="125"/>
      <c r="V139" s="105">
        <f ca="1">IF(D139="x",DATEN!$N$88,DATEN!$N$87)</f>
        <v>0.125</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44604</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44604</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44604</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44604</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44604</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44604</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44604</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44604</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44604</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44604</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44604</v>
      </c>
      <c r="C150" s="78">
        <f>IF(WEEKDAY(B150)=1,7,WEEKDAY(B150)-1)</f>
        <v>5</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-0.32916666666666666</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2026-07</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44605</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44605</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44605</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44605</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44605</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44605</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44605</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44605</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44605</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44605</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44605</v>
      </c>
      <c r="C161" s="78">
        <f>IF(WEEKDAY(B161)=1,7,WEEKDAY(B161)-1)</f>
        <v>6</v>
      </c>
      <c r="D161" s="79" t="str" cm="1">
        <f t="array" aca="1" ref="D161" ca="1">IF(LEN(B161)&gt;0,IF(OR(INDIRECT("DATEN!D"&amp;9+C161)=0,NOT(ISNA(MATCH(B161,DATEN!$D$18:$D$33,0)))),"X",IF(OR(B161=DATEN!$D$26-1,B161=DATEN!$D$27-2,B161=DATEN!$D$30-2),"V","")),"")</f>
        <v>X</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2026-07</v>
      </c>
      <c r="Q161" s="94">
        <f>SUM(Q151:Q160)</f>
        <v>0</v>
      </c>
      <c r="R161" s="94"/>
      <c r="S161" s="94"/>
      <c r="T161" s="94"/>
      <c r="U161" s="125"/>
      <c r="V161" s="105">
        <f ca="1">IF(D161="x",DATEN!$N$88,DATEN!$N$87)</f>
        <v>0.16666666666666666</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44606</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44606</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44606</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44606</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44606</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44606</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44606</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44606</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44606</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44606</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
      </c>
      <c r="B172" s="81">
        <f>B161+1</f>
        <v>44606</v>
      </c>
      <c r="C172" s="78">
        <f>IF(WEEKDAY(B172)=1,7,WEEKDAY(B172)-1)</f>
        <v>7</v>
      </c>
      <c r="D172" s="79" t="str" cm="1">
        <f t="array" aca="1" ref="D172" ca="1">IF(LEN(B172)&gt;0,IF(OR(INDIRECT("DATEN!D"&amp;9+C172)=0,NOT(ISNA(MATCH(B172,DATEN!$D$18:$D$33,0)))),"X",IF(OR(B172=DATEN!$D$26-1,B172=DATEN!$D$27-2,B172=DATEN!$D$30-2),"V","")),"")</f>
        <v>X</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v>
      </c>
      <c r="L172" s="146" t="str">
        <f>IF(X172&gt;MaxWoZeit,"WoArbZeit&gt;48h!","")</f>
        <v/>
      </c>
      <c r="M172" s="93" t="str">
        <f>IF(V164&gt;V165,V164-V165,"")</f>
        <v/>
      </c>
      <c r="N172" s="93">
        <f>SUM(N162:N171)</f>
        <v>0</v>
      </c>
      <c r="O172" s="93">
        <f ca="1">IF(WEEKDAY(B172,2)=7,SUMIF('Auswertung-Wochen'!$Y$2:$Y$366,P172,'Auswertung-Wochen'!$V$2:$V$366)-SUMIF('Auswertung-Wochen'!$Y$2:$Y$366,P172,'Auswertung-Wochen'!$W$2:$W$366),"")</f>
        <v>-1.6458333333333335</v>
      </c>
      <c r="P172" s="93" t="str">
        <f>YEAR(B172)&amp;"-"&amp;TEXT(_xlfn.ISOWEEKNUM(B172),"00")</f>
        <v>2026-07</v>
      </c>
      <c r="Q172" s="94">
        <f>SUM(Q162:Q171)</f>
        <v>0</v>
      </c>
      <c r="R172" s="94"/>
      <c r="S172" s="94"/>
      <c r="T172" s="94"/>
      <c r="U172" s="125"/>
      <c r="V172" s="105">
        <f ca="1">IF(D172="x",DATEN!$N$88,DATEN!$N$87)</f>
        <v>0.16666666666666666</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44607</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44607</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44607</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44607</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44607</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44607</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44607</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44607</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44607</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44607</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
      </c>
      <c r="B183" s="81">
        <f>B172+1</f>
        <v>44607</v>
      </c>
      <c r="C183" s="78">
        <f>IF(WEEKDAY(B183)=1,7,WEEKDAY(B183)-1)</f>
        <v>1</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-0.329166666666667</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2026-08</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44608</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44608</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44608</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44608</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44608</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44608</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44608</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44608</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44608</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44608</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44608</v>
      </c>
      <c r="C194" s="78">
        <f>IF(WEEKDAY(B194)=1,7,WEEKDAY(B194)-1)</f>
        <v>2</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2026-08</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44609</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44609</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44609</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44609</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44609</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44609</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44609</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44609</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44609</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44609</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f>IF(LEN(B205)&gt;0,IF(WEEKDAY(B205)=4,TRUNC((B205-DATE(YEAR(B205+3-MOD(B205-2,7)),1,MOD(B205-2,7)-9))/7),IF(WEEKDAY(B205)=5,"KW","")),"")</f>
        <v>7</v>
      </c>
      <c r="B205" s="81">
        <f>B194+1</f>
        <v>44609</v>
      </c>
      <c r="C205" s="78">
        <f>IF(WEEKDAY(B205)=1,7,WEEKDAY(B205)-1)</f>
        <v>3</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-0.32916666666666666</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2026-08</v>
      </c>
      <c r="Q205" s="94">
        <f>SUM(Q195:Q204)</f>
        <v>0</v>
      </c>
      <c r="R205" s="94"/>
      <c r="S205" s="94"/>
      <c r="T205" s="94"/>
      <c r="U205" s="125"/>
      <c r="V205" s="105">
        <f ca="1">IF(D205="x",DATEN!$N$88,DATEN!$N$87)</f>
        <v>0.125</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44610</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44610</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44610</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44610</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44610</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44610</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44610</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44610</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44610</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44610</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KW</v>
      </c>
      <c r="B216" s="81">
        <f>B205+1</f>
        <v>44610</v>
      </c>
      <c r="C216" s="78">
        <f>IF(WEEKDAY(B216)=1,7,WEEKDAY(B216)-1)</f>
        <v>4</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-0.32916666666666666</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2026-08</v>
      </c>
      <c r="Q216" s="94">
        <f>SUM(Q206:Q215)</f>
        <v>0</v>
      </c>
      <c r="R216" s="94"/>
      <c r="S216" s="94"/>
      <c r="T216" s="94"/>
      <c r="U216" s="125"/>
      <c r="V216" s="105">
        <f ca="1">IF(D216="x",DATEN!$N$88,DATEN!$N$87)</f>
        <v>0.125</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44611</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44611</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44611</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44611</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44611</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44611</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44611</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44611</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44611</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44611</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44611</v>
      </c>
      <c r="C227" s="78">
        <f>IF(WEEKDAY(B227)=1,7,WEEKDAY(B227)-1)</f>
        <v>5</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-0.32916666666666666</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2026-08</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44612</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44612</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44612</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44612</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44612</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44612</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44612</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44612</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44612</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44612</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44612</v>
      </c>
      <c r="C238" s="78">
        <f>IF(WEEKDAY(B238)=1,7,WEEKDAY(B238)-1)</f>
        <v>6</v>
      </c>
      <c r="D238" s="79" t="str" cm="1">
        <f t="array" aca="1" ref="D238" ca="1">IF(LEN(B238)&gt;0,IF(OR(INDIRECT("DATEN!D"&amp;9+C238)=0,NOT(ISNA(MATCH(B238,DATEN!$D$18:$D$33,0)))),"X",IF(OR(B238=DATEN!$D$26-1,B238=DATEN!$D$27-2,B238=DATEN!$D$30-2),"V","")),"")</f>
        <v>X</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2026-08</v>
      </c>
      <c r="Q238" s="94">
        <f>SUM(Q228:Q237)</f>
        <v>0</v>
      </c>
      <c r="R238" s="94"/>
      <c r="S238" s="94"/>
      <c r="T238" s="94"/>
      <c r="U238" s="125"/>
      <c r="V238" s="105">
        <f ca="1">IF(D238="x",DATEN!$N$88,DATEN!$N$87)</f>
        <v>0.16666666666666666</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44613</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44613</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44613</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44613</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44613</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44613</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44613</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44613</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44613</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44613</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
      </c>
      <c r="B249" s="81">
        <f>B238+1</f>
        <v>44613</v>
      </c>
      <c r="C249" s="78">
        <f>IF(WEEKDAY(B249)=1,7,WEEKDAY(B249)-1)</f>
        <v>7</v>
      </c>
      <c r="D249" s="79" t="str" cm="1">
        <f t="array" aca="1" ref="D249" ca="1">IF(LEN(B249)&gt;0,IF(OR(INDIRECT("DATEN!D"&amp;9+C249)=0,NOT(ISNA(MATCH(B249,DATEN!$D$18:$D$33,0)))),"X",IF(OR(B249=DATEN!$D$26-1,B249=DATEN!$D$27-2,B249=DATEN!$D$30-2),"V","")),"")</f>
        <v>X</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v>
      </c>
      <c r="L249" s="146" t="str">
        <f>IF(X249&gt;MaxWoZeit,"WoArbZeit&gt;48h!","")</f>
        <v/>
      </c>
      <c r="M249" s="93" t="str">
        <f>IF(V241&gt;V242,V241-V242,"")</f>
        <v/>
      </c>
      <c r="N249" s="93">
        <f>SUM(N239:N248)</f>
        <v>0</v>
      </c>
      <c r="O249" s="93">
        <f ca="1">IF(WEEKDAY(B249,2)=7,SUMIF('Auswertung-Wochen'!$Y$2:$Y$366,P249,'Auswertung-Wochen'!$V$2:$V$366)-SUMIF('Auswertung-Wochen'!$Y$2:$Y$366,P249,'Auswertung-Wochen'!$W$2:$W$366),"")</f>
        <v>-1.6458333333333335</v>
      </c>
      <c r="P249" s="93" t="str">
        <f>YEAR(B249)&amp;"-"&amp;TEXT(_xlfn.ISOWEEKNUM(B249),"00")</f>
        <v>2026-08</v>
      </c>
      <c r="Q249" s="94">
        <f>SUM(Q239:Q248)</f>
        <v>0</v>
      </c>
      <c r="R249" s="94"/>
      <c r="S249" s="94"/>
      <c r="T249" s="94"/>
      <c r="U249" s="125"/>
      <c r="V249" s="105">
        <f ca="1">IF(D249="x",DATEN!$N$88,DATEN!$N$87)</f>
        <v>0.16666666666666666</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44614</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44614</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44614</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44614</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44614</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44614</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44614</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44614</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44614</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44614</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
      </c>
      <c r="B260" s="81">
        <f>B249+1</f>
        <v>44614</v>
      </c>
      <c r="C260" s="78">
        <f>IF(WEEKDAY(B260)=1,7,WEEKDAY(B260)-1)</f>
        <v>1</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-0.329166666666667</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2026-09</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44615</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44615</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44615</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44615</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44615</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44615</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44615</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44615</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44615</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44615</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44615</v>
      </c>
      <c r="C271" s="78">
        <f>IF(WEEKDAY(B271)=1,7,WEEKDAY(B271)-1)</f>
        <v>2</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-0.32916666666666666</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2026-09</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44616</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44616</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44616</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44616</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44616</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44616</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44616</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44616</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44616</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44616</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f>IF(LEN(B282)&gt;0,IF(WEEKDAY(B282)=4,TRUNC((B282-DATE(YEAR(B282+3-MOD(B282-2,7)),1,MOD(B282-2,7)-9))/7),IF(WEEKDAY(B282)=5,"KW","")),"")</f>
        <v>8</v>
      </c>
      <c r="B282" s="81">
        <f>B271+1</f>
        <v>44616</v>
      </c>
      <c r="C282" s="78">
        <f>IF(WEEKDAY(B282)=1,7,WEEKDAY(B282)-1)</f>
        <v>3</v>
      </c>
      <c r="D282" s="79" t="str" cm="1">
        <f t="array" aca="1" ref="D282" ca="1">IF(LEN(B282)&gt;0,IF(OR(INDIRECT("DATEN!D"&amp;9+C282)=0,NOT(ISNA(MATCH(B282,DATEN!$D$18:$D$33,0)))),"X",IF(OR(B282=DATEN!$D$26-1,B282=DATEN!$D$27-2,B282=DATEN!$D$30-2),"V","")),"")</f>
        <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-0.32916666666666666</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2026-09</v>
      </c>
      <c r="Q282" s="94">
        <f>SUM(Q272:Q281)</f>
        <v>0</v>
      </c>
      <c r="R282" s="94"/>
      <c r="S282" s="94"/>
      <c r="T282" s="94"/>
      <c r="U282" s="125"/>
      <c r="V282" s="105">
        <f ca="1">IF(D282="x",DATEN!$N$88,DATEN!$N$87)</f>
        <v>0.125</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44617</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44617</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44617</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44617</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44617</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44617</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44617</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44617</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44617</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44617</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KW</v>
      </c>
      <c r="B293" s="81">
        <f>B282+1</f>
        <v>44617</v>
      </c>
      <c r="C293" s="78">
        <f>IF(WEEKDAY(B293)=1,7,WEEKDAY(B293)-1)</f>
        <v>4</v>
      </c>
      <c r="D293" s="79" t="str" cm="1">
        <f t="array" aca="1" ref="D293" ca="1">IF(LEN(B293)&gt;0,IF(OR(INDIRECT("DATEN!D"&amp;9+C293)=0,NOT(ISNA(MATCH(B293,DATEN!$D$18:$D$33,0)))),"X",IF(OR(B293=DATEN!$D$26-1,B293=DATEN!$D$27-2,B293=DATEN!$D$30-2),"V","")),"")</f>
        <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-0.32916666666666666</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2026-09</v>
      </c>
      <c r="Q293" s="94">
        <f>SUM(Q283:Q292)</f>
        <v>0</v>
      </c>
      <c r="R293" s="94"/>
      <c r="S293" s="94"/>
      <c r="T293" s="94"/>
      <c r="U293" s="125"/>
      <c r="V293" s="105">
        <f ca="1">IF(D293="x",DATEN!$N$88,DATEN!$N$87)</f>
        <v>0.125</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44618</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44618</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44618</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44618</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44618</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44618</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44618</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44618</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44618</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44618</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44618</v>
      </c>
      <c r="C304" s="78">
        <f>IF(WEEKDAY(B304)=1,7,WEEKDAY(B304)-1)</f>
        <v>5</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-0.32916666666666666</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2026-09</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44619</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44619</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44619</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44619</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44619</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44619</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44619</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44619</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44619</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44619</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44619</v>
      </c>
      <c r="C315" s="78">
        <f>IF(WEEKDAY(B315)=1,7,WEEKDAY(B315)-1)</f>
        <v>6</v>
      </c>
      <c r="D315" s="79" t="str" cm="1">
        <f t="array" aca="1" ref="D315" ca="1">IF(LEN(B315)&gt;0,IF(OR(INDIRECT("DATEN!D"&amp;9+C315)=0,NOT(ISNA(MATCH(B315,DATEN!$D$18:$D$33,0)))),"X",IF(OR(B315=DATEN!$D$26-1,B315=DATEN!$D$27-2,B315=DATEN!$D$30-2),"V","")),"")</f>
        <v>X</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2026-09</v>
      </c>
      <c r="Q315" s="94">
        <f>SUM(Q305:Q314)</f>
        <v>0</v>
      </c>
      <c r="R315" s="94"/>
      <c r="S315" s="94"/>
      <c r="T315" s="94"/>
      <c r="U315" s="125"/>
      <c r="V315" s="105">
        <f ca="1">IF(D315="x",DATEN!$N$88,DATEN!$N$87)</f>
        <v>0.16666666666666666</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t="str">
        <f t="shared" ref="B316:B325" si="151">IF(LEN(B305)&gt;0,IF(DAY(B305+1)=29,B305+1,""),"")</f>
        <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t="str">
        <f t="shared" si="151"/>
        <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t="str">
        <f t="shared" si="151"/>
        <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t="str">
        <f t="shared" si="151"/>
        <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t="str">
        <f t="shared" si="151"/>
        <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t="str">
        <f t="shared" si="151"/>
        <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t="str">
        <f t="shared" si="151"/>
        <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t="str">
        <f t="shared" si="151"/>
        <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t="str">
        <f t="shared" si="151"/>
        <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t="str">
        <f t="shared" si="151"/>
        <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
      </c>
      <c r="B326" s="81" t="str">
        <f>IF(LEN(B315)&gt;0,IF(DAY(B315+1)=29,B315+1,""),"")</f>
        <v/>
      </c>
      <c r="C326" s="78" t="e">
        <f>IF(WEEKDAY(B326)=1,7,WEEKDAY(B326)-1)</f>
        <v>#VALUE!</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t="str" cm="1">
        <f t="array" aca="1" ref="K326" ca="1">IF(LEN(B326)&gt;0,IF(AND(D326&lt;&gt;"X",I326&lt;&gt;"U",I326&lt;&gt;"u",I326&lt;&gt;"K",I326&lt;&gt;"k",OR(I326="F",I326="f",H326&lt;&gt;0,DATEN!$H$8=1),J326&lt;&gt;"f",J326&lt;&gt;"F"),IF(D326="V",H326-INDIRECT("DATEN!D"&amp;9+C326)/2,H326-INDIRECT("DATEN!D"&amp;9+C326)),H326),"")</f>
        <v/>
      </c>
      <c r="L326" s="146" t="str">
        <f>IF(X326&gt;MaxWoZeit,"WoArbZeit&gt;48h!","")</f>
        <v/>
      </c>
      <c r="M326" s="93" t="str">
        <f>IF(V318&gt;V319,V318-V319,"")</f>
        <v/>
      </c>
      <c r="N326" s="93">
        <f>SUM(N316:N325)</f>
        <v>0</v>
      </c>
      <c r="O326" s="93"/>
      <c r="P326" s="93"/>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t="str">
        <f t="shared" ref="B327:B336" si="156">IF(LEN(B316)&gt;0,IF(DAY(B316+1)=30,B316+1,""),"")</f>
        <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t="str">
        <f t="shared" si="156"/>
        <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t="str">
        <f t="shared" si="156"/>
        <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t="str">
        <f t="shared" si="156"/>
        <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t="str">
        <f t="shared" si="156"/>
        <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t="str">
        <f t="shared" si="156"/>
        <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t="str">
        <f t="shared" si="156"/>
        <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t="str">
        <f t="shared" si="156"/>
        <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t="str">
        <f t="shared" si="156"/>
        <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t="str">
        <f t="shared" si="156"/>
        <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
      </c>
      <c r="B337" s="81" t="str">
        <f>IF(LEN(B326)&gt;0,IF(DAY(B326+1)=30,B326+1,""),"")</f>
        <v/>
      </c>
      <c r="C337" s="78" t="e">
        <f>IF(WEEKDAY(B337)=1,7,WEEKDAY(B337)-1)</f>
        <v>#VALUE!</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t="str" cm="1">
        <f t="array" aca="1" ref="K337" ca="1">IF(LEN(B337)&gt;0,IF(AND(D337&lt;&gt;"X",I337&lt;&gt;"U",I337&lt;&gt;"u",I337&lt;&gt;"K",I337&lt;&gt;"k",OR(I337="F",I337="f",H337&lt;&gt;0,DATEN!$H$8=1),J337&lt;&gt;"f",J337&lt;&gt;"F"),IF(D337="V",H337-INDIRECT("DATEN!D"&amp;9+C337)/2,H337-INDIRECT("DATEN!D"&amp;9+C337)),H337),"")</f>
        <v/>
      </c>
      <c r="L337" s="146" t="str">
        <f>IF(X337&gt;MaxWoZeit,"WoArbZeit&gt;48h!","")</f>
        <v/>
      </c>
      <c r="M337" s="93" t="str">
        <f>IF(V329&gt;V330,V329-V330,"")</f>
        <v/>
      </c>
      <c r="N337" s="93">
        <f>SUM(N327:N336)</f>
        <v>0</v>
      </c>
      <c r="O337" s="93"/>
      <c r="P337" s="93"/>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t="str">
        <f t="shared" ref="B338:B347" si="163">IF(LEN(B327)&gt;0,IF(DAY(B327+1)=31,B327+1,""),"")</f>
        <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t="str">
        <f t="shared" si="163"/>
        <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t="str">
        <f t="shared" si="163"/>
        <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t="str">
        <f t="shared" si="163"/>
        <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t="str">
        <f t="shared" si="163"/>
        <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t="str">
        <f t="shared" si="163"/>
        <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t="str">
        <f t="shared" si="163"/>
        <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t="str">
        <f t="shared" si="163"/>
        <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t="str">
        <f t="shared" si="163"/>
        <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t="str">
        <f t="shared" si="163"/>
        <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t="str">
        <f>IF(LEN(B337)&gt;0,IF(DAY(B337+1)=31,B337+1,""),"")</f>
        <v/>
      </c>
      <c r="C348" s="78" t="e">
        <f>IF(WEEKDAY(B348)=1,7,WEEKDAY(B348)-1)</f>
        <v>#VALUE!</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t="str" cm="1">
        <f t="array" aca="1" ref="K348" ca="1">IF(LEN(B348)&gt;0,IF(AND(D348&lt;&gt;"X",I348&lt;&gt;"U",I348&lt;&gt;"u",I348&lt;&gt;"K",I348&lt;&gt;"k",OR(I348="F",I348="f",H348&lt;&gt;0,DATEN!$H$8=1),J348&lt;&gt;"f",J348&lt;&gt;"F"),IF(D348="V",H348-INDIRECT("DATEN!D"&amp;9+C348)/2,H348-INDIRECT("DATEN!D"&amp;9+C348)),H348),"")</f>
        <v/>
      </c>
      <c r="L348" s="146" t="str">
        <f>IF(X348&gt;MaxWoZeit,"WoArbZeit&gt;48h!","")</f>
        <v/>
      </c>
      <c r="M348" s="93" t="str">
        <f>IF(V340&gt;V341,V340-V341,"")</f>
        <v/>
      </c>
      <c r="N348" s="93">
        <f>SUM(N338:N347)</f>
        <v>0</v>
      </c>
      <c r="O348" s="93"/>
      <c r="P348" s="93"/>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Feb: </v>
      </c>
      <c r="F350" s="24" cm="1">
        <f t="array" aca="1" ref="F350" ca="1">IF(B4="",SUMPRODUCT(($I$8:$I$348="U")*($D$8:$D$348&lt;&gt;"X")*1),0)</f>
        <v>0</v>
      </c>
      <c r="G350" s="309" t="str">
        <f>CONCATENATE("Saldo ",TEXT(B18,"MMMM"),":")</f>
        <v>Saldo Februar:</v>
      </c>
      <c r="H350" s="310"/>
      <c r="I350" s="311"/>
      <c r="J350" s="164"/>
      <c r="K350" s="29">
        <f ca="1">IF(B4="",SUM(K8:K348),0)</f>
        <v>-6.5833333333333339</v>
      </c>
    </row>
    <row r="351" spans="1:27" ht="18" customHeight="1" x14ac:dyDescent="0.25">
      <c r="A351" s="171"/>
      <c r="B351" s="63"/>
      <c r="C351" s="60"/>
      <c r="D351" s="11"/>
      <c r="E351" s="169" t="s">
        <v>120</v>
      </c>
      <c r="F351" s="25" cm="1">
        <f t="array" aca="1" ref="F351" ca="1">INDIRECT(TEXT(DATE(DATEN!G3,MONTH(B18)-1,1),"MMMM")&amp;"!f351")-F350</f>
        <v>30</v>
      </c>
      <c r="G351" s="58"/>
      <c r="H351" s="137"/>
      <c r="I351" s="138" t="str">
        <f>CONCATENATE("Gekappt ",TEXT(B18,"MMM"),":")</f>
        <v>Gekappt Feb:</v>
      </c>
      <c r="J351" s="138"/>
      <c r="K351" s="104">
        <f>SUM(M8:M348)</f>
        <v>0</v>
      </c>
    </row>
    <row r="352" spans="1:27" ht="18" customHeight="1" x14ac:dyDescent="0.25">
      <c r="A352" s="62"/>
      <c r="B352" s="58"/>
      <c r="C352" s="58"/>
      <c r="E352" s="170" t="str">
        <f>CONCATENATE("Krankt.",IF(MONTH($B$18)&gt;8,". ","age "),TEXT($B$18,"MMMM"),": ")</f>
        <v xml:space="preserve">Krankt.age Februar: </v>
      </c>
      <c r="F352" s="24" cm="1">
        <f t="array" aca="1" ref="F352" ca="1">IF(B4="",SUMPRODUCT(($I$8:$I$348="K")*($D$8:$D$348&lt;&gt;"X")*1),0)</f>
        <v>0</v>
      </c>
      <c r="G352" s="312" t="s">
        <v>99</v>
      </c>
      <c r="H352" s="313"/>
      <c r="I352" s="314"/>
      <c r="J352" s="165"/>
      <c r="K352" s="139" cm="1">
        <f t="array" aca="1" ref="K352" ca="1">INDIRECT(TEXT(DATE(DATEN!G3,MONTH(B18)-1,1),"MMMM")&amp;"!k353")</f>
        <v>-26.662500000000001</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-33.245833333333337</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ywKpSrpOwgfTtsyAqr6Sbf6IsMLa+Hx+kLoR0nx+NQF5xd8QDSOzZ1MBj++E0MA2o44tuLXK6q0HkBkwrr8wEA==" saltValue="UWq/qalyWrNH1IX6/5w0HA=="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B2:I2"/>
    <mergeCell ref="B3:I3"/>
    <mergeCell ref="B6:B7"/>
    <mergeCell ref="C6:C7"/>
    <mergeCell ref="I6:I7"/>
    <mergeCell ref="D6:D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5078" priority="1122" stopIfTrue="1">
      <formula>$D5="X"</formula>
    </cfRule>
  </conditionalFormatting>
  <conditionalFormatting sqref="F5">
    <cfRule type="expression" dxfId="5077" priority="1123" stopIfTrue="1">
      <formula>AND(NOT(ISBLANK(#REF!)),ISBLANK(F5))</formula>
    </cfRule>
    <cfRule type="expression" dxfId="5076" priority="1124" stopIfTrue="1">
      <formula>AND(LEN(F5)&gt;0,OR($F5&lt;=#REF!,F5&gt;=1,$F5-#REF!&lt;0.0208333))</formula>
    </cfRule>
  </conditionalFormatting>
  <conditionalFormatting sqref="L8:M17">
    <cfRule type="expression" dxfId="5075" priority="1096" stopIfTrue="1">
      <formula>$D8="X"</formula>
    </cfRule>
  </conditionalFormatting>
  <conditionalFormatting sqref="G18">
    <cfRule type="expression" dxfId="5074" priority="1098" stopIfTrue="1">
      <formula>$D18="X"</formula>
    </cfRule>
  </conditionalFormatting>
  <conditionalFormatting sqref="E18">
    <cfRule type="expression" dxfId="5073" priority="1099" stopIfTrue="1">
      <formula>$D18="X"</formula>
    </cfRule>
  </conditionalFormatting>
  <conditionalFormatting sqref="M18:N18 P18">
    <cfRule type="expression" dxfId="5072" priority="1095" stopIfTrue="1">
      <formula>$D18="X"</formula>
    </cfRule>
  </conditionalFormatting>
  <conditionalFormatting sqref="G8:G17">
    <cfRule type="expression" dxfId="5071" priority="1092" stopIfTrue="1">
      <formula>$D8="X"</formula>
    </cfRule>
  </conditionalFormatting>
  <conditionalFormatting sqref="E29">
    <cfRule type="expression" dxfId="5070" priority="1083" stopIfTrue="1">
      <formula>$D29="X"</formula>
    </cfRule>
  </conditionalFormatting>
  <conditionalFormatting sqref="B29">
    <cfRule type="expression" dxfId="5069" priority="1087" stopIfTrue="1">
      <formula>$D29="X"</formula>
    </cfRule>
  </conditionalFormatting>
  <conditionalFormatting sqref="G29">
    <cfRule type="expression" dxfId="5068" priority="1085" stopIfTrue="1">
      <formula>$D29="X"</formula>
    </cfRule>
  </conditionalFormatting>
  <conditionalFormatting sqref="M29:N29">
    <cfRule type="expression" dxfId="5067" priority="1082" stopIfTrue="1">
      <formula>$D29="X"</formula>
    </cfRule>
  </conditionalFormatting>
  <conditionalFormatting sqref="L19:M28">
    <cfRule type="expression" dxfId="5066" priority="1077" stopIfTrue="1">
      <formula>$D19="X"</formula>
    </cfRule>
  </conditionalFormatting>
  <conditionalFormatting sqref="G19:G28">
    <cfRule type="expression" dxfId="5065" priority="1074" stopIfTrue="1">
      <formula>$D19="X"</formula>
    </cfRule>
  </conditionalFormatting>
  <conditionalFormatting sqref="B84">
    <cfRule type="expression" dxfId="5064" priority="976" stopIfTrue="1">
      <formula>$D84="X"</formula>
    </cfRule>
  </conditionalFormatting>
  <conditionalFormatting sqref="C29">
    <cfRule type="expression" dxfId="5063" priority="1069" stopIfTrue="1">
      <formula>$D29="X"</formula>
    </cfRule>
  </conditionalFormatting>
  <conditionalFormatting sqref="B40">
    <cfRule type="expression" dxfId="5062" priority="1068" stopIfTrue="1">
      <formula>$D40="X"</formula>
    </cfRule>
  </conditionalFormatting>
  <conditionalFormatting sqref="G40">
    <cfRule type="expression" dxfId="5061" priority="1066" stopIfTrue="1">
      <formula>$D40="X"</formula>
    </cfRule>
  </conditionalFormatting>
  <conditionalFormatting sqref="E40">
    <cfRule type="expression" dxfId="5060" priority="1064" stopIfTrue="1">
      <formula>$D40="X"</formula>
    </cfRule>
  </conditionalFormatting>
  <conditionalFormatting sqref="M40:N40">
    <cfRule type="expression" dxfId="5059" priority="1063" stopIfTrue="1">
      <formula>$D40="X"</formula>
    </cfRule>
  </conditionalFormatting>
  <conditionalFormatting sqref="L30:M39">
    <cfRule type="expression" dxfId="5058" priority="1058" stopIfTrue="1">
      <formula>$D30="X"</formula>
    </cfRule>
  </conditionalFormatting>
  <conditionalFormatting sqref="G30:G39">
    <cfRule type="expression" dxfId="5057" priority="1055" stopIfTrue="1">
      <formula>$D30="X"</formula>
    </cfRule>
  </conditionalFormatting>
  <conditionalFormatting sqref="C40">
    <cfRule type="expression" dxfId="5056" priority="1049" stopIfTrue="1">
      <formula>$D40="X"</formula>
    </cfRule>
  </conditionalFormatting>
  <conditionalFormatting sqref="L41:M50">
    <cfRule type="expression" dxfId="5055" priority="1044" stopIfTrue="1">
      <formula>$D41="X"</formula>
    </cfRule>
  </conditionalFormatting>
  <conditionalFormatting sqref="G41:G50">
    <cfRule type="expression" dxfId="5054" priority="1041" stopIfTrue="1">
      <formula>$D41="X"</formula>
    </cfRule>
  </conditionalFormatting>
  <conditionalFormatting sqref="B51">
    <cfRule type="expression" dxfId="5053" priority="1036" stopIfTrue="1">
      <formula>$D51="X"</formula>
    </cfRule>
  </conditionalFormatting>
  <conditionalFormatting sqref="G51">
    <cfRule type="expression" dxfId="5052" priority="1034" stopIfTrue="1">
      <formula>$D51="X"</formula>
    </cfRule>
  </conditionalFormatting>
  <conditionalFormatting sqref="E51">
    <cfRule type="expression" dxfId="5051" priority="1032" stopIfTrue="1">
      <formula>$D51="X"</formula>
    </cfRule>
  </conditionalFormatting>
  <conditionalFormatting sqref="M51:N51">
    <cfRule type="expression" dxfId="5050" priority="1031" stopIfTrue="1">
      <formula>$D51="X"</formula>
    </cfRule>
  </conditionalFormatting>
  <conditionalFormatting sqref="C51">
    <cfRule type="expression" dxfId="5049" priority="1029" stopIfTrue="1">
      <formula>$D51="X"</formula>
    </cfRule>
  </conditionalFormatting>
  <conditionalFormatting sqref="L52:M61">
    <cfRule type="expression" dxfId="5048" priority="1024" stopIfTrue="1">
      <formula>$D52="X"</formula>
    </cfRule>
  </conditionalFormatting>
  <conditionalFormatting sqref="G52:G61">
    <cfRule type="expression" dxfId="5047" priority="1021" stopIfTrue="1">
      <formula>$D52="X"</formula>
    </cfRule>
  </conditionalFormatting>
  <conditionalFormatting sqref="B62">
    <cfRule type="expression" dxfId="5046" priority="1016" stopIfTrue="1">
      <formula>$D62="X"</formula>
    </cfRule>
  </conditionalFormatting>
  <conditionalFormatting sqref="G62">
    <cfRule type="expression" dxfId="5045" priority="1014" stopIfTrue="1">
      <formula>$D62="X"</formula>
    </cfRule>
  </conditionalFormatting>
  <conditionalFormatting sqref="E62">
    <cfRule type="expression" dxfId="5044" priority="1012" stopIfTrue="1">
      <formula>$D62="X"</formula>
    </cfRule>
  </conditionalFormatting>
  <conditionalFormatting sqref="M62:N62">
    <cfRule type="expression" dxfId="5043" priority="1011" stopIfTrue="1">
      <formula>$D62="X"</formula>
    </cfRule>
  </conditionalFormatting>
  <conditionalFormatting sqref="C62">
    <cfRule type="expression" dxfId="5042" priority="1009" stopIfTrue="1">
      <formula>$D62="X"</formula>
    </cfRule>
  </conditionalFormatting>
  <conditionalFormatting sqref="L63:M72">
    <cfRule type="expression" dxfId="5041" priority="1004" stopIfTrue="1">
      <formula>$D63="X"</formula>
    </cfRule>
  </conditionalFormatting>
  <conditionalFormatting sqref="G63:G72">
    <cfRule type="expression" dxfId="5040" priority="1001" stopIfTrue="1">
      <formula>$D63="X"</formula>
    </cfRule>
  </conditionalFormatting>
  <conditionalFormatting sqref="C106">
    <cfRule type="expression" dxfId="5039" priority="915" stopIfTrue="1">
      <formula>$D106="X"</formula>
    </cfRule>
  </conditionalFormatting>
  <conditionalFormatting sqref="B73">
    <cfRule type="expression" dxfId="5038" priority="996" stopIfTrue="1">
      <formula>$D73="X"</formula>
    </cfRule>
  </conditionalFormatting>
  <conditionalFormatting sqref="G73">
    <cfRule type="expression" dxfId="5037" priority="994" stopIfTrue="1">
      <formula>$D73="X"</formula>
    </cfRule>
  </conditionalFormatting>
  <conditionalFormatting sqref="E73">
    <cfRule type="expression" dxfId="5036" priority="992" stopIfTrue="1">
      <formula>$D73="X"</formula>
    </cfRule>
  </conditionalFormatting>
  <conditionalFormatting sqref="M73:N73">
    <cfRule type="expression" dxfId="5035" priority="991" stopIfTrue="1">
      <formula>$D73="X"</formula>
    </cfRule>
  </conditionalFormatting>
  <conditionalFormatting sqref="C73">
    <cfRule type="expression" dxfId="5034" priority="989" stopIfTrue="1">
      <formula>$D73="X"</formula>
    </cfRule>
  </conditionalFormatting>
  <conditionalFormatting sqref="L74:M83">
    <cfRule type="expression" dxfId="5033" priority="984" stopIfTrue="1">
      <formula>$D74="X"</formula>
    </cfRule>
  </conditionalFormatting>
  <conditionalFormatting sqref="G74:G83">
    <cfRule type="expression" dxfId="5032" priority="981" stopIfTrue="1">
      <formula>$D74="X"</formula>
    </cfRule>
  </conditionalFormatting>
  <conditionalFormatting sqref="E117">
    <cfRule type="expression" dxfId="5031" priority="898" stopIfTrue="1">
      <formula>$D117="X"</formula>
    </cfRule>
  </conditionalFormatting>
  <conditionalFormatting sqref="M117:N117">
    <cfRule type="expression" dxfId="5030" priority="897" stopIfTrue="1">
      <formula>$D117="X"</formula>
    </cfRule>
  </conditionalFormatting>
  <conditionalFormatting sqref="G84">
    <cfRule type="expression" dxfId="5029" priority="974" stopIfTrue="1">
      <formula>$D84="X"</formula>
    </cfRule>
  </conditionalFormatting>
  <conditionalFormatting sqref="E84">
    <cfRule type="expression" dxfId="5028" priority="972" stopIfTrue="1">
      <formula>$D84="X"</formula>
    </cfRule>
  </conditionalFormatting>
  <conditionalFormatting sqref="M84:N84">
    <cfRule type="expression" dxfId="5027" priority="971" stopIfTrue="1">
      <formula>$D84="X"</formula>
    </cfRule>
  </conditionalFormatting>
  <conditionalFormatting sqref="C84">
    <cfRule type="expression" dxfId="5026" priority="969" stopIfTrue="1">
      <formula>$D84="X"</formula>
    </cfRule>
  </conditionalFormatting>
  <conditionalFormatting sqref="L85:M94">
    <cfRule type="expression" dxfId="5025" priority="950" stopIfTrue="1">
      <formula>$D85="X"</formula>
    </cfRule>
  </conditionalFormatting>
  <conditionalFormatting sqref="G85:G94">
    <cfRule type="expression" dxfId="5024" priority="947" stopIfTrue="1">
      <formula>$D85="X"</formula>
    </cfRule>
  </conditionalFormatting>
  <conditionalFormatting sqref="G129:G138">
    <cfRule type="expression" dxfId="5023" priority="867" stopIfTrue="1">
      <formula>$D129="X"</formula>
    </cfRule>
  </conditionalFormatting>
  <conditionalFormatting sqref="B95">
    <cfRule type="expression" dxfId="5022" priority="942" stopIfTrue="1">
      <formula>$D95="X"</formula>
    </cfRule>
  </conditionalFormatting>
  <conditionalFormatting sqref="G95">
    <cfRule type="expression" dxfId="5021" priority="940" stopIfTrue="1">
      <formula>$D95="X"</formula>
    </cfRule>
  </conditionalFormatting>
  <conditionalFormatting sqref="E95">
    <cfRule type="expression" dxfId="5020" priority="938" stopIfTrue="1">
      <formula>$D95="X"</formula>
    </cfRule>
  </conditionalFormatting>
  <conditionalFormatting sqref="M95:N95">
    <cfRule type="expression" dxfId="5019" priority="937" stopIfTrue="1">
      <formula>$D95="X"</formula>
    </cfRule>
  </conditionalFormatting>
  <conditionalFormatting sqref="C95">
    <cfRule type="expression" dxfId="5018" priority="935" stopIfTrue="1">
      <formula>$D95="X"</formula>
    </cfRule>
  </conditionalFormatting>
  <conditionalFormatting sqref="L96:M105">
    <cfRule type="expression" dxfId="5017" priority="930" stopIfTrue="1">
      <formula>$D96="X"</formula>
    </cfRule>
  </conditionalFormatting>
  <conditionalFormatting sqref="G96:G105">
    <cfRule type="expression" dxfId="5016" priority="927" stopIfTrue="1">
      <formula>$D96="X"</formula>
    </cfRule>
  </conditionalFormatting>
  <conditionalFormatting sqref="L140:M149">
    <cfRule type="expression" dxfId="5015" priority="850" stopIfTrue="1">
      <formula>$D140="X"</formula>
    </cfRule>
  </conditionalFormatting>
  <conditionalFormatting sqref="B106">
    <cfRule type="expression" dxfId="5014" priority="922" stopIfTrue="1">
      <formula>$D106="X"</formula>
    </cfRule>
  </conditionalFormatting>
  <conditionalFormatting sqref="G106">
    <cfRule type="expression" dxfId="5013" priority="920" stopIfTrue="1">
      <formula>$D106="X"</formula>
    </cfRule>
  </conditionalFormatting>
  <conditionalFormatting sqref="E106">
    <cfRule type="expression" dxfId="5012" priority="918" stopIfTrue="1">
      <formula>$D106="X"</formula>
    </cfRule>
  </conditionalFormatting>
  <conditionalFormatting sqref="M106:N106">
    <cfRule type="expression" dxfId="5011" priority="917" stopIfTrue="1">
      <formula>$D106="X"</formula>
    </cfRule>
  </conditionalFormatting>
  <conditionalFormatting sqref="L107:M116">
    <cfRule type="expression" dxfId="5010" priority="910" stopIfTrue="1">
      <formula>$D107="X"</formula>
    </cfRule>
  </conditionalFormatting>
  <conditionalFormatting sqref="G107:G116">
    <cfRule type="expression" dxfId="5009" priority="907" stopIfTrue="1">
      <formula>$D107="X"</formula>
    </cfRule>
  </conditionalFormatting>
  <conditionalFormatting sqref="B117">
    <cfRule type="expression" dxfId="5008" priority="902" stopIfTrue="1">
      <formula>$D117="X"</formula>
    </cfRule>
  </conditionalFormatting>
  <conditionalFormatting sqref="G117">
    <cfRule type="expression" dxfId="5007" priority="900" stopIfTrue="1">
      <formula>$D117="X"</formula>
    </cfRule>
  </conditionalFormatting>
  <conditionalFormatting sqref="C117">
    <cfRule type="expression" dxfId="5006" priority="895" stopIfTrue="1">
      <formula>$D117="X"</formula>
    </cfRule>
  </conditionalFormatting>
  <conditionalFormatting sqref="L118:M127">
    <cfRule type="expression" dxfId="5005" priority="890" stopIfTrue="1">
      <formula>$D118="X"</formula>
    </cfRule>
  </conditionalFormatting>
  <conditionalFormatting sqref="G118:G127">
    <cfRule type="expression" dxfId="5004" priority="887" stopIfTrue="1">
      <formula>$D118="X"</formula>
    </cfRule>
  </conditionalFormatting>
  <conditionalFormatting sqref="C161">
    <cfRule type="expression" dxfId="5003" priority="815" stopIfTrue="1">
      <formula>$D161="X"</formula>
    </cfRule>
  </conditionalFormatting>
  <conditionalFormatting sqref="B128">
    <cfRule type="expression" dxfId="5002" priority="882" stopIfTrue="1">
      <formula>$D128="X"</formula>
    </cfRule>
  </conditionalFormatting>
  <conditionalFormatting sqref="G128">
    <cfRule type="expression" dxfId="5001" priority="880" stopIfTrue="1">
      <formula>$D128="X"</formula>
    </cfRule>
  </conditionalFormatting>
  <conditionalFormatting sqref="E128">
    <cfRule type="expression" dxfId="5000" priority="878" stopIfTrue="1">
      <formula>$D128="X"</formula>
    </cfRule>
  </conditionalFormatting>
  <conditionalFormatting sqref="M128:N128">
    <cfRule type="expression" dxfId="4999" priority="877" stopIfTrue="1">
      <formula>$D128="X"</formula>
    </cfRule>
  </conditionalFormatting>
  <conditionalFormatting sqref="C128">
    <cfRule type="expression" dxfId="4998" priority="875" stopIfTrue="1">
      <formula>$D128="X"</formula>
    </cfRule>
  </conditionalFormatting>
  <conditionalFormatting sqref="L129:M138">
    <cfRule type="expression" dxfId="4997" priority="870" stopIfTrue="1">
      <formula>$D129="X"</formula>
    </cfRule>
  </conditionalFormatting>
  <conditionalFormatting sqref="E172">
    <cfRule type="expression" dxfId="4996" priority="798" stopIfTrue="1">
      <formula>$D172="X"</formula>
    </cfRule>
  </conditionalFormatting>
  <conditionalFormatting sqref="B139">
    <cfRule type="expression" dxfId="4995" priority="862" stopIfTrue="1">
      <formula>$D139="X"</formula>
    </cfRule>
  </conditionalFormatting>
  <conditionalFormatting sqref="G139">
    <cfRule type="expression" dxfId="4994" priority="860" stopIfTrue="1">
      <formula>$D139="X"</formula>
    </cfRule>
  </conditionalFormatting>
  <conditionalFormatting sqref="E139">
    <cfRule type="expression" dxfId="4993" priority="858" stopIfTrue="1">
      <formula>$D139="X"</formula>
    </cfRule>
  </conditionalFormatting>
  <conditionalFormatting sqref="M139:N139">
    <cfRule type="expression" dxfId="4992" priority="857" stopIfTrue="1">
      <formula>$D139="X"</formula>
    </cfRule>
  </conditionalFormatting>
  <conditionalFormatting sqref="C139">
    <cfRule type="expression" dxfId="4991" priority="855" stopIfTrue="1">
      <formula>$D139="X"</formula>
    </cfRule>
  </conditionalFormatting>
  <conditionalFormatting sqref="G140:G149">
    <cfRule type="expression" dxfId="4990" priority="847" stopIfTrue="1">
      <formula>$D140="X"</formula>
    </cfRule>
  </conditionalFormatting>
  <conditionalFormatting sqref="B183">
    <cfRule type="expression" dxfId="4989" priority="782" stopIfTrue="1">
      <formula>$D183="X"</formula>
    </cfRule>
  </conditionalFormatting>
  <conditionalFormatting sqref="B150">
    <cfRule type="expression" dxfId="4988" priority="842" stopIfTrue="1">
      <formula>$D150="X"</formula>
    </cfRule>
  </conditionalFormatting>
  <conditionalFormatting sqref="G150">
    <cfRule type="expression" dxfId="4987" priority="840" stopIfTrue="1">
      <formula>$D150="X"</formula>
    </cfRule>
  </conditionalFormatting>
  <conditionalFormatting sqref="E150">
    <cfRule type="expression" dxfId="4986" priority="838" stopIfTrue="1">
      <formula>$D150="X"</formula>
    </cfRule>
  </conditionalFormatting>
  <conditionalFormatting sqref="M150:N150">
    <cfRule type="expression" dxfId="4985" priority="837" stopIfTrue="1">
      <formula>$D150="X"</formula>
    </cfRule>
  </conditionalFormatting>
  <conditionalFormatting sqref="C150">
    <cfRule type="expression" dxfId="4984" priority="835" stopIfTrue="1">
      <formula>$D150="X"</formula>
    </cfRule>
  </conditionalFormatting>
  <conditionalFormatting sqref="L151:M160">
    <cfRule type="expression" dxfId="4983" priority="830" stopIfTrue="1">
      <formula>$D151="X"</formula>
    </cfRule>
  </conditionalFormatting>
  <conditionalFormatting sqref="G151:G160">
    <cfRule type="expression" dxfId="4982" priority="827" stopIfTrue="1">
      <formula>$D151="X"</formula>
    </cfRule>
  </conditionalFormatting>
  <conditionalFormatting sqref="B161">
    <cfRule type="expression" dxfId="4981" priority="822" stopIfTrue="1">
      <formula>$D161="X"</formula>
    </cfRule>
  </conditionalFormatting>
  <conditionalFormatting sqref="G161">
    <cfRule type="expression" dxfId="4980" priority="820" stopIfTrue="1">
      <formula>$D161="X"</formula>
    </cfRule>
  </conditionalFormatting>
  <conditionalFormatting sqref="E161">
    <cfRule type="expression" dxfId="4979" priority="818" stopIfTrue="1">
      <formula>$D161="X"</formula>
    </cfRule>
  </conditionalFormatting>
  <conditionalFormatting sqref="M161:N161">
    <cfRule type="expression" dxfId="4978" priority="817" stopIfTrue="1">
      <formula>$D161="X"</formula>
    </cfRule>
  </conditionalFormatting>
  <conditionalFormatting sqref="L162:M171">
    <cfRule type="expression" dxfId="4977" priority="810" stopIfTrue="1">
      <formula>$D162="X"</formula>
    </cfRule>
  </conditionalFormatting>
  <conditionalFormatting sqref="G162:G171">
    <cfRule type="expression" dxfId="4976" priority="807" stopIfTrue="1">
      <formula>$D162="X"</formula>
    </cfRule>
  </conditionalFormatting>
  <conditionalFormatting sqref="G195:G204">
    <cfRule type="expression" dxfId="4975" priority="747" stopIfTrue="1">
      <formula>$D195="X"</formula>
    </cfRule>
  </conditionalFormatting>
  <conditionalFormatting sqref="B172">
    <cfRule type="expression" dxfId="4974" priority="802" stopIfTrue="1">
      <formula>$D172="X"</formula>
    </cfRule>
  </conditionalFormatting>
  <conditionalFormatting sqref="G172">
    <cfRule type="expression" dxfId="4973" priority="800" stopIfTrue="1">
      <formula>$D172="X"</formula>
    </cfRule>
  </conditionalFormatting>
  <conditionalFormatting sqref="M172:N172">
    <cfRule type="expression" dxfId="4972" priority="797" stopIfTrue="1">
      <formula>$D172="X"</formula>
    </cfRule>
  </conditionalFormatting>
  <conditionalFormatting sqref="C172">
    <cfRule type="expression" dxfId="4971" priority="795" stopIfTrue="1">
      <formula>$D172="X"</formula>
    </cfRule>
  </conditionalFormatting>
  <conditionalFormatting sqref="L173:M182">
    <cfRule type="expression" dxfId="4970" priority="790" stopIfTrue="1">
      <formula>$D173="X"</formula>
    </cfRule>
  </conditionalFormatting>
  <conditionalFormatting sqref="G173:G182">
    <cfRule type="expression" dxfId="4969" priority="787" stopIfTrue="1">
      <formula>$D173="X"</formula>
    </cfRule>
  </conditionalFormatting>
  <conditionalFormatting sqref="L206:M215">
    <cfRule type="expression" dxfId="4968" priority="730" stopIfTrue="1">
      <formula>$D206="X"</formula>
    </cfRule>
  </conditionalFormatting>
  <conditionalFormatting sqref="G183">
    <cfRule type="expression" dxfId="4967" priority="780" stopIfTrue="1">
      <formula>$D183="X"</formula>
    </cfRule>
  </conditionalFormatting>
  <conditionalFormatting sqref="E183">
    <cfRule type="expression" dxfId="4966" priority="778" stopIfTrue="1">
      <formula>$D183="X"</formula>
    </cfRule>
  </conditionalFormatting>
  <conditionalFormatting sqref="M183:N183">
    <cfRule type="expression" dxfId="4965" priority="777" stopIfTrue="1">
      <formula>$D183="X"</formula>
    </cfRule>
  </conditionalFormatting>
  <conditionalFormatting sqref="C183">
    <cfRule type="expression" dxfId="4964" priority="775" stopIfTrue="1">
      <formula>$D183="X"</formula>
    </cfRule>
  </conditionalFormatting>
  <conditionalFormatting sqref="L184:M193">
    <cfRule type="expression" dxfId="4963" priority="770" stopIfTrue="1">
      <formula>$D184="X"</formula>
    </cfRule>
  </conditionalFormatting>
  <conditionalFormatting sqref="G184:G193">
    <cfRule type="expression" dxfId="4962" priority="767" stopIfTrue="1">
      <formula>$D184="X"</formula>
    </cfRule>
  </conditionalFormatting>
  <conditionalFormatting sqref="B194">
    <cfRule type="expression" dxfId="4961" priority="762" stopIfTrue="1">
      <formula>$D194="X"</formula>
    </cfRule>
  </conditionalFormatting>
  <conditionalFormatting sqref="G194">
    <cfRule type="expression" dxfId="4960" priority="760" stopIfTrue="1">
      <formula>$D194="X"</formula>
    </cfRule>
  </conditionalFormatting>
  <conditionalFormatting sqref="E194">
    <cfRule type="expression" dxfId="4959" priority="758" stopIfTrue="1">
      <formula>$D194="X"</formula>
    </cfRule>
  </conditionalFormatting>
  <conditionalFormatting sqref="M194:N194">
    <cfRule type="expression" dxfId="4958" priority="757" stopIfTrue="1">
      <formula>$D194="X"</formula>
    </cfRule>
  </conditionalFormatting>
  <conditionalFormatting sqref="C194">
    <cfRule type="expression" dxfId="4957" priority="755" stopIfTrue="1">
      <formula>$D194="X"</formula>
    </cfRule>
  </conditionalFormatting>
  <conditionalFormatting sqref="L195:M204">
    <cfRule type="expression" dxfId="4956" priority="750" stopIfTrue="1">
      <formula>$D195="X"</formula>
    </cfRule>
  </conditionalFormatting>
  <conditionalFormatting sqref="M227:N227">
    <cfRule type="expression" dxfId="4955" priority="697" stopIfTrue="1">
      <formula>$D227="X"</formula>
    </cfRule>
  </conditionalFormatting>
  <conditionalFormatting sqref="B205">
    <cfRule type="expression" dxfId="4954" priority="742" stopIfTrue="1">
      <formula>$D205="X"</formula>
    </cfRule>
  </conditionalFormatting>
  <conditionalFormatting sqref="G205">
    <cfRule type="expression" dxfId="4953" priority="740" stopIfTrue="1">
      <formula>$D205="X"</formula>
    </cfRule>
  </conditionalFormatting>
  <conditionalFormatting sqref="E205">
    <cfRule type="expression" dxfId="4952" priority="738" stopIfTrue="1">
      <formula>$D205="X"</formula>
    </cfRule>
  </conditionalFormatting>
  <conditionalFormatting sqref="M205:N205">
    <cfRule type="expression" dxfId="4951" priority="737" stopIfTrue="1">
      <formula>$D205="X"</formula>
    </cfRule>
  </conditionalFormatting>
  <conditionalFormatting sqref="C205">
    <cfRule type="expression" dxfId="4950" priority="735" stopIfTrue="1">
      <formula>$D205="X"</formula>
    </cfRule>
  </conditionalFormatting>
  <conditionalFormatting sqref="G206:G215">
    <cfRule type="expression" dxfId="4949" priority="727" stopIfTrue="1">
      <formula>$D206="X"</formula>
    </cfRule>
  </conditionalFormatting>
  <conditionalFormatting sqref="G238">
    <cfRule type="expression" dxfId="4948" priority="680" stopIfTrue="1">
      <formula>$D238="X"</formula>
    </cfRule>
  </conditionalFormatting>
  <conditionalFormatting sqref="B216">
    <cfRule type="expression" dxfId="4947" priority="722" stopIfTrue="1">
      <formula>$D216="X"</formula>
    </cfRule>
  </conditionalFormatting>
  <conditionalFormatting sqref="G216">
    <cfRule type="expression" dxfId="4946" priority="720" stopIfTrue="1">
      <formula>$D216="X"</formula>
    </cfRule>
  </conditionalFormatting>
  <conditionalFormatting sqref="E216">
    <cfRule type="expression" dxfId="4945" priority="718" stopIfTrue="1">
      <formula>$D216="X"</formula>
    </cfRule>
  </conditionalFormatting>
  <conditionalFormatting sqref="M216:N216">
    <cfRule type="expression" dxfId="4944" priority="717" stopIfTrue="1">
      <formula>$D216="X"</formula>
    </cfRule>
  </conditionalFormatting>
  <conditionalFormatting sqref="C216">
    <cfRule type="expression" dxfId="4943" priority="715" stopIfTrue="1">
      <formula>$D216="X"</formula>
    </cfRule>
  </conditionalFormatting>
  <conditionalFormatting sqref="L217:M226">
    <cfRule type="expression" dxfId="4942" priority="710" stopIfTrue="1">
      <formula>$D217="X"</formula>
    </cfRule>
  </conditionalFormatting>
  <conditionalFormatting sqref="G217:G226">
    <cfRule type="expression" dxfId="4941" priority="707" stopIfTrue="1">
      <formula>$D217="X"</formula>
    </cfRule>
  </conditionalFormatting>
  <conditionalFormatting sqref="B249">
    <cfRule type="expression" dxfId="4940" priority="662" stopIfTrue="1">
      <formula>$D249="X"</formula>
    </cfRule>
  </conditionalFormatting>
  <conditionalFormatting sqref="B227">
    <cfRule type="expression" dxfId="4939" priority="702" stopIfTrue="1">
      <formula>$D227="X"</formula>
    </cfRule>
  </conditionalFormatting>
  <conditionalFormatting sqref="G227">
    <cfRule type="expression" dxfId="4938" priority="700" stopIfTrue="1">
      <formula>$D227="X"</formula>
    </cfRule>
  </conditionalFormatting>
  <conditionalFormatting sqref="E227">
    <cfRule type="expression" dxfId="4937" priority="698" stopIfTrue="1">
      <formula>$D227="X"</formula>
    </cfRule>
  </conditionalFormatting>
  <conditionalFormatting sqref="C227">
    <cfRule type="expression" dxfId="4936" priority="695" stopIfTrue="1">
      <formula>$D227="X"</formula>
    </cfRule>
  </conditionalFormatting>
  <conditionalFormatting sqref="L228:M237">
    <cfRule type="expression" dxfId="4935" priority="690" stopIfTrue="1">
      <formula>$D228="X"</formula>
    </cfRule>
  </conditionalFormatting>
  <conditionalFormatting sqref="G228:G237">
    <cfRule type="expression" dxfId="4934" priority="687" stopIfTrue="1">
      <formula>$D228="X"</formula>
    </cfRule>
  </conditionalFormatting>
  <conditionalFormatting sqref="B238">
    <cfRule type="expression" dxfId="4933" priority="682" stopIfTrue="1">
      <formula>$D238="X"</formula>
    </cfRule>
  </conditionalFormatting>
  <conditionalFormatting sqref="E238">
    <cfRule type="expression" dxfId="4932" priority="678" stopIfTrue="1">
      <formula>$D238="X"</formula>
    </cfRule>
  </conditionalFormatting>
  <conditionalFormatting sqref="M238:N238">
    <cfRule type="expression" dxfId="4931" priority="677" stopIfTrue="1">
      <formula>$D238="X"</formula>
    </cfRule>
  </conditionalFormatting>
  <conditionalFormatting sqref="C238">
    <cfRule type="expression" dxfId="4930" priority="675" stopIfTrue="1">
      <formula>$D238="X"</formula>
    </cfRule>
  </conditionalFormatting>
  <conditionalFormatting sqref="L239:M248">
    <cfRule type="expression" dxfId="4929" priority="670" stopIfTrue="1">
      <formula>$D239="X"</formula>
    </cfRule>
  </conditionalFormatting>
  <conditionalFormatting sqref="G239:G248">
    <cfRule type="expression" dxfId="4928" priority="667" stopIfTrue="1">
      <formula>$D239="X"</formula>
    </cfRule>
  </conditionalFormatting>
  <conditionalFormatting sqref="G249">
    <cfRule type="expression" dxfId="4927" priority="660" stopIfTrue="1">
      <formula>$D249="X"</formula>
    </cfRule>
  </conditionalFormatting>
  <conditionalFormatting sqref="E249">
    <cfRule type="expression" dxfId="4926" priority="658" stopIfTrue="1">
      <formula>$D249="X"</formula>
    </cfRule>
  </conditionalFormatting>
  <conditionalFormatting sqref="M249:N249">
    <cfRule type="expression" dxfId="4925" priority="657" stopIfTrue="1">
      <formula>$D249="X"</formula>
    </cfRule>
  </conditionalFormatting>
  <conditionalFormatting sqref="C249">
    <cfRule type="expression" dxfId="4924" priority="655" stopIfTrue="1">
      <formula>$D249="X"</formula>
    </cfRule>
  </conditionalFormatting>
  <conditionalFormatting sqref="L250:M259">
    <cfRule type="expression" dxfId="4923" priority="650" stopIfTrue="1">
      <formula>$D250="X"</formula>
    </cfRule>
  </conditionalFormatting>
  <conditionalFormatting sqref="G250:G259">
    <cfRule type="expression" dxfId="4922" priority="647" stopIfTrue="1">
      <formula>$D250="X"</formula>
    </cfRule>
  </conditionalFormatting>
  <conditionalFormatting sqref="B260">
    <cfRule type="expression" dxfId="4921" priority="642" stopIfTrue="1">
      <formula>$D260="X"</formula>
    </cfRule>
  </conditionalFormatting>
  <conditionalFormatting sqref="G260">
    <cfRule type="expression" dxfId="4920" priority="640" stopIfTrue="1">
      <formula>$D260="X"</formula>
    </cfRule>
  </conditionalFormatting>
  <conditionalFormatting sqref="E260">
    <cfRule type="expression" dxfId="4919" priority="638" stopIfTrue="1">
      <formula>$D260="X"</formula>
    </cfRule>
  </conditionalFormatting>
  <conditionalFormatting sqref="M260:N260">
    <cfRule type="expression" dxfId="4918" priority="637" stopIfTrue="1">
      <formula>$D260="X"</formula>
    </cfRule>
  </conditionalFormatting>
  <conditionalFormatting sqref="C260">
    <cfRule type="expression" dxfId="4917" priority="635" stopIfTrue="1">
      <formula>$D260="X"</formula>
    </cfRule>
  </conditionalFormatting>
  <conditionalFormatting sqref="L261:M270">
    <cfRule type="expression" dxfId="4916" priority="630" stopIfTrue="1">
      <formula>$D261="X"</formula>
    </cfRule>
  </conditionalFormatting>
  <conditionalFormatting sqref="G261:G270">
    <cfRule type="expression" dxfId="4915" priority="627" stopIfTrue="1">
      <formula>$D261="X"</formula>
    </cfRule>
  </conditionalFormatting>
  <conditionalFormatting sqref="C282">
    <cfRule type="expression" dxfId="4914" priority="595" stopIfTrue="1">
      <formula>$D282="X"</formula>
    </cfRule>
  </conditionalFormatting>
  <conditionalFormatting sqref="B271">
    <cfRule type="expression" dxfId="4913" priority="622" stopIfTrue="1">
      <formula>$D271="X"</formula>
    </cfRule>
  </conditionalFormatting>
  <conditionalFormatting sqref="G271">
    <cfRule type="expression" dxfId="4912" priority="620" stopIfTrue="1">
      <formula>$D271="X"</formula>
    </cfRule>
  </conditionalFormatting>
  <conditionalFormatting sqref="E271">
    <cfRule type="expression" dxfId="4911" priority="618" stopIfTrue="1">
      <formula>$D271="X"</formula>
    </cfRule>
  </conditionalFormatting>
  <conditionalFormatting sqref="M271:N271">
    <cfRule type="expression" dxfId="4910" priority="617" stopIfTrue="1">
      <formula>$D271="X"</formula>
    </cfRule>
  </conditionalFormatting>
  <conditionalFormatting sqref="C271">
    <cfRule type="expression" dxfId="4909" priority="615" stopIfTrue="1">
      <formula>$D271="X"</formula>
    </cfRule>
  </conditionalFormatting>
  <conditionalFormatting sqref="L272:M281">
    <cfRule type="expression" dxfId="4908" priority="610" stopIfTrue="1">
      <formula>$D272="X"</formula>
    </cfRule>
  </conditionalFormatting>
  <conditionalFormatting sqref="G272:G281">
    <cfRule type="expression" dxfId="4907" priority="607" stopIfTrue="1">
      <formula>$D272="X"</formula>
    </cfRule>
  </conditionalFormatting>
  <conditionalFormatting sqref="E293">
    <cfRule type="expression" dxfId="4906" priority="578" stopIfTrue="1">
      <formula>$D293="X"</formula>
    </cfRule>
  </conditionalFormatting>
  <conditionalFormatting sqref="M293:N293">
    <cfRule type="expression" dxfId="4905" priority="577" stopIfTrue="1">
      <formula>$D293="X"</formula>
    </cfRule>
  </conditionalFormatting>
  <conditionalFormatting sqref="B282">
    <cfRule type="expression" dxfId="4904" priority="602" stopIfTrue="1">
      <formula>$D282="X"</formula>
    </cfRule>
  </conditionalFormatting>
  <conditionalFormatting sqref="G282">
    <cfRule type="expression" dxfId="4903" priority="600" stopIfTrue="1">
      <formula>$D282="X"</formula>
    </cfRule>
  </conditionalFormatting>
  <conditionalFormatting sqref="E282">
    <cfRule type="expression" dxfId="4902" priority="598" stopIfTrue="1">
      <formula>$D282="X"</formula>
    </cfRule>
  </conditionalFormatting>
  <conditionalFormatting sqref="M282:N282">
    <cfRule type="expression" dxfId="4901" priority="597" stopIfTrue="1">
      <formula>$D282="X"</formula>
    </cfRule>
  </conditionalFormatting>
  <conditionalFormatting sqref="L283:M292">
    <cfRule type="expression" dxfId="4900" priority="590" stopIfTrue="1">
      <formula>$D283="X"</formula>
    </cfRule>
  </conditionalFormatting>
  <conditionalFormatting sqref="G283:G292">
    <cfRule type="expression" dxfId="4899" priority="587" stopIfTrue="1">
      <formula>$D283="X"</formula>
    </cfRule>
  </conditionalFormatting>
  <conditionalFormatting sqref="G304">
    <cfRule type="expression" dxfId="4898" priority="560" stopIfTrue="1">
      <formula>$D304="X"</formula>
    </cfRule>
  </conditionalFormatting>
  <conditionalFormatting sqref="B293">
    <cfRule type="expression" dxfId="4897" priority="582" stopIfTrue="1">
      <formula>$D293="X"</formula>
    </cfRule>
  </conditionalFormatting>
  <conditionalFormatting sqref="G293">
    <cfRule type="expression" dxfId="4896" priority="580" stopIfTrue="1">
      <formula>$D293="X"</formula>
    </cfRule>
  </conditionalFormatting>
  <conditionalFormatting sqref="C293">
    <cfRule type="expression" dxfId="4895" priority="575" stopIfTrue="1">
      <formula>$D293="X"</formula>
    </cfRule>
  </conditionalFormatting>
  <conditionalFormatting sqref="L294:M303">
    <cfRule type="expression" dxfId="4894" priority="570" stopIfTrue="1">
      <formula>$D294="X"</formula>
    </cfRule>
  </conditionalFormatting>
  <conditionalFormatting sqref="G294:G303">
    <cfRule type="expression" dxfId="4893" priority="567" stopIfTrue="1">
      <formula>$D294="X"</formula>
    </cfRule>
  </conditionalFormatting>
  <conditionalFormatting sqref="B304">
    <cfRule type="expression" dxfId="4892" priority="562" stopIfTrue="1">
      <formula>$D304="X"</formula>
    </cfRule>
  </conditionalFormatting>
  <conditionalFormatting sqref="E304">
    <cfRule type="expression" dxfId="4891" priority="558" stopIfTrue="1">
      <formula>$D304="X"</formula>
    </cfRule>
  </conditionalFormatting>
  <conditionalFormatting sqref="M304:N304">
    <cfRule type="expression" dxfId="4890" priority="557" stopIfTrue="1">
      <formula>$D304="X"</formula>
    </cfRule>
  </conditionalFormatting>
  <conditionalFormatting sqref="C304">
    <cfRule type="expression" dxfId="4889" priority="555" stopIfTrue="1">
      <formula>$D304="X"</formula>
    </cfRule>
  </conditionalFormatting>
  <conditionalFormatting sqref="L305:M314">
    <cfRule type="expression" dxfId="4888" priority="550" stopIfTrue="1">
      <formula>$D305="X"</formula>
    </cfRule>
  </conditionalFormatting>
  <conditionalFormatting sqref="G305:G314">
    <cfRule type="expression" dxfId="4887" priority="547" stopIfTrue="1">
      <formula>$D305="X"</formula>
    </cfRule>
  </conditionalFormatting>
  <conditionalFormatting sqref="B315">
    <cfRule type="expression" dxfId="4886" priority="542" stopIfTrue="1">
      <formula>$D315="X"</formula>
    </cfRule>
  </conditionalFormatting>
  <conditionalFormatting sqref="G315">
    <cfRule type="expression" dxfId="4885" priority="540" stopIfTrue="1">
      <formula>$D315="X"</formula>
    </cfRule>
  </conditionalFormatting>
  <conditionalFormatting sqref="E315">
    <cfRule type="expression" dxfId="4884" priority="538" stopIfTrue="1">
      <formula>$D315="X"</formula>
    </cfRule>
  </conditionalFormatting>
  <conditionalFormatting sqref="M315:N315">
    <cfRule type="expression" dxfId="4883" priority="537" stopIfTrue="1">
      <formula>$D315="X"</formula>
    </cfRule>
  </conditionalFormatting>
  <conditionalFormatting sqref="C315">
    <cfRule type="expression" dxfId="4882" priority="536" stopIfTrue="1">
      <formula>$D315="X"</formula>
    </cfRule>
  </conditionalFormatting>
  <conditionalFormatting sqref="L316:M325">
    <cfRule type="expression" dxfId="4881" priority="531" stopIfTrue="1">
      <formula>$D316="X"</formula>
    </cfRule>
  </conditionalFormatting>
  <conditionalFormatting sqref="G316:G325">
    <cfRule type="expression" dxfId="4880" priority="528" stopIfTrue="1">
      <formula>$D316="X"</formula>
    </cfRule>
  </conditionalFormatting>
  <conditionalFormatting sqref="B326">
    <cfRule type="expression" dxfId="4879" priority="523" stopIfTrue="1">
      <formula>$D326="X"</formula>
    </cfRule>
  </conditionalFormatting>
  <conditionalFormatting sqref="G326">
    <cfRule type="expression" dxfId="4878" priority="521" stopIfTrue="1">
      <formula>$D326="X"</formula>
    </cfRule>
  </conditionalFormatting>
  <conditionalFormatting sqref="E326">
    <cfRule type="expression" dxfId="4877" priority="519" stopIfTrue="1">
      <formula>$D326="X"</formula>
    </cfRule>
  </conditionalFormatting>
  <conditionalFormatting sqref="M326:N326">
    <cfRule type="expression" dxfId="4876" priority="518" stopIfTrue="1">
      <formula>$D326="X"</formula>
    </cfRule>
  </conditionalFormatting>
  <conditionalFormatting sqref="C326">
    <cfRule type="expression" dxfId="4875" priority="517" stopIfTrue="1">
      <formula>$D326="X"</formula>
    </cfRule>
  </conditionalFormatting>
  <conditionalFormatting sqref="L327:M336">
    <cfRule type="expression" dxfId="4874" priority="512" stopIfTrue="1">
      <formula>$D327="X"</formula>
    </cfRule>
  </conditionalFormatting>
  <conditionalFormatting sqref="G327:G336">
    <cfRule type="expression" dxfId="4873" priority="509" stopIfTrue="1">
      <formula>$D327="X"</formula>
    </cfRule>
  </conditionalFormatting>
  <conditionalFormatting sqref="G337">
    <cfRule type="expression" dxfId="4872" priority="502" stopIfTrue="1">
      <formula>$D337="X"</formula>
    </cfRule>
  </conditionalFormatting>
  <conditionalFormatting sqref="E337">
    <cfRule type="expression" dxfId="4871" priority="500" stopIfTrue="1">
      <formula>$D337="X"</formula>
    </cfRule>
  </conditionalFormatting>
  <conditionalFormatting sqref="M337:N337">
    <cfRule type="expression" dxfId="4870" priority="499" stopIfTrue="1">
      <formula>$D337="X"</formula>
    </cfRule>
  </conditionalFormatting>
  <conditionalFormatting sqref="C337">
    <cfRule type="expression" dxfId="4869" priority="498" stopIfTrue="1">
      <formula>$D337="X"</formula>
    </cfRule>
  </conditionalFormatting>
  <conditionalFormatting sqref="L338:M347">
    <cfRule type="expression" dxfId="4868" priority="493" stopIfTrue="1">
      <formula>$D338="X"</formula>
    </cfRule>
  </conditionalFormatting>
  <conditionalFormatting sqref="G338:G347">
    <cfRule type="expression" dxfId="4867" priority="490" stopIfTrue="1">
      <formula>$D338="X"</formula>
    </cfRule>
  </conditionalFormatting>
  <conditionalFormatting sqref="C348">
    <cfRule type="expression" dxfId="4866" priority="479" stopIfTrue="1">
      <formula>$D348="X"</formula>
    </cfRule>
  </conditionalFormatting>
  <conditionalFormatting sqref="N19:P19">
    <cfRule type="expression" dxfId="4865" priority="478" stopIfTrue="1">
      <formula>$D19="X"</formula>
    </cfRule>
  </conditionalFormatting>
  <conditionalFormatting sqref="G348">
    <cfRule type="expression" dxfId="4864" priority="483" stopIfTrue="1">
      <formula>$D348="X"</formula>
    </cfRule>
  </conditionalFormatting>
  <conditionalFormatting sqref="E348">
    <cfRule type="expression" dxfId="4863" priority="481" stopIfTrue="1">
      <formula>$D348="X"</formula>
    </cfRule>
  </conditionalFormatting>
  <conditionalFormatting sqref="M348:N348">
    <cfRule type="expression" dxfId="4862" priority="480" stopIfTrue="1">
      <formula>$D348="X"</formula>
    </cfRule>
  </conditionalFormatting>
  <conditionalFormatting sqref="N20:P20">
    <cfRule type="expression" dxfId="4861" priority="477" stopIfTrue="1">
      <formula>$D20="X"</formula>
    </cfRule>
  </conditionalFormatting>
  <conditionalFormatting sqref="N21:P28">
    <cfRule type="expression" dxfId="4860" priority="476" stopIfTrue="1">
      <formula>$D21="X"</formula>
    </cfRule>
  </conditionalFormatting>
  <conditionalFormatting sqref="N30:P30">
    <cfRule type="expression" dxfId="4859" priority="475" stopIfTrue="1">
      <formula>$D30="X"</formula>
    </cfRule>
  </conditionalFormatting>
  <conditionalFormatting sqref="N31:P31">
    <cfRule type="expression" dxfId="4858" priority="474" stopIfTrue="1">
      <formula>$D31="X"</formula>
    </cfRule>
  </conditionalFormatting>
  <conditionalFormatting sqref="N32:P39">
    <cfRule type="expression" dxfId="4857" priority="473" stopIfTrue="1">
      <formula>$D32="X"</formula>
    </cfRule>
  </conditionalFormatting>
  <conditionalFormatting sqref="N41:P41">
    <cfRule type="expression" dxfId="4856" priority="472" stopIfTrue="1">
      <formula>$D41="X"</formula>
    </cfRule>
  </conditionalFormatting>
  <conditionalFormatting sqref="N42:P42">
    <cfRule type="expression" dxfId="4855" priority="471" stopIfTrue="1">
      <formula>$D42="X"</formula>
    </cfRule>
  </conditionalFormatting>
  <conditionalFormatting sqref="N43:P50">
    <cfRule type="expression" dxfId="4854" priority="470" stopIfTrue="1">
      <formula>$D43="X"</formula>
    </cfRule>
  </conditionalFormatting>
  <conditionalFormatting sqref="N52:P52">
    <cfRule type="expression" dxfId="4853" priority="469" stopIfTrue="1">
      <formula>$D52="X"</formula>
    </cfRule>
  </conditionalFormatting>
  <conditionalFormatting sqref="N53:P53">
    <cfRule type="expression" dxfId="4852" priority="468" stopIfTrue="1">
      <formula>$D53="X"</formula>
    </cfRule>
  </conditionalFormatting>
  <conditionalFormatting sqref="N54:P61">
    <cfRule type="expression" dxfId="4851" priority="467" stopIfTrue="1">
      <formula>$D54="X"</formula>
    </cfRule>
  </conditionalFormatting>
  <conditionalFormatting sqref="N63:P63">
    <cfRule type="expression" dxfId="4850" priority="466" stopIfTrue="1">
      <formula>$D63="X"</formula>
    </cfRule>
  </conditionalFormatting>
  <conditionalFormatting sqref="N64:P64">
    <cfRule type="expression" dxfId="4849" priority="465" stopIfTrue="1">
      <formula>$D64="X"</formula>
    </cfRule>
  </conditionalFormatting>
  <conditionalFormatting sqref="N65:P72">
    <cfRule type="expression" dxfId="4848" priority="464" stopIfTrue="1">
      <formula>$D65="X"</formula>
    </cfRule>
  </conditionalFormatting>
  <conditionalFormatting sqref="N74:P74">
    <cfRule type="expression" dxfId="4847" priority="463" stopIfTrue="1">
      <formula>$D74="X"</formula>
    </cfRule>
  </conditionalFormatting>
  <conditionalFormatting sqref="N75:P75">
    <cfRule type="expression" dxfId="4846" priority="462" stopIfTrue="1">
      <formula>$D75="X"</formula>
    </cfRule>
  </conditionalFormatting>
  <conditionalFormatting sqref="N76:P83">
    <cfRule type="expression" dxfId="4845" priority="461" stopIfTrue="1">
      <formula>$D76="X"</formula>
    </cfRule>
  </conditionalFormatting>
  <conditionalFormatting sqref="N85:P85">
    <cfRule type="expression" dxfId="4844" priority="460" stopIfTrue="1">
      <formula>$D85="X"</formula>
    </cfRule>
  </conditionalFormatting>
  <conditionalFormatting sqref="N86:P86">
    <cfRule type="expression" dxfId="4843" priority="459" stopIfTrue="1">
      <formula>$D86="X"</formula>
    </cfRule>
  </conditionalFormatting>
  <conditionalFormatting sqref="N87:P94">
    <cfRule type="expression" dxfId="4842" priority="458" stopIfTrue="1">
      <formula>$D87="X"</formula>
    </cfRule>
  </conditionalFormatting>
  <conditionalFormatting sqref="N96:P96">
    <cfRule type="expression" dxfId="4841" priority="457" stopIfTrue="1">
      <formula>$D96="X"</formula>
    </cfRule>
  </conditionalFormatting>
  <conditionalFormatting sqref="N97:P97">
    <cfRule type="expression" dxfId="4840" priority="456" stopIfTrue="1">
      <formula>$D97="X"</formula>
    </cfRule>
  </conditionalFormatting>
  <conditionalFormatting sqref="N98:P105">
    <cfRule type="expression" dxfId="4839" priority="455" stopIfTrue="1">
      <formula>$D98="X"</formula>
    </cfRule>
  </conditionalFormatting>
  <conditionalFormatting sqref="N107:P107">
    <cfRule type="expression" dxfId="4838" priority="454" stopIfTrue="1">
      <formula>$D107="X"</formula>
    </cfRule>
  </conditionalFormatting>
  <conditionalFormatting sqref="N108:P108">
    <cfRule type="expression" dxfId="4837" priority="453" stopIfTrue="1">
      <formula>$D108="X"</formula>
    </cfRule>
  </conditionalFormatting>
  <conditionalFormatting sqref="N109:P116">
    <cfRule type="expression" dxfId="4836" priority="452" stopIfTrue="1">
      <formula>$D109="X"</formula>
    </cfRule>
  </conditionalFormatting>
  <conditionalFormatting sqref="N118:P118">
    <cfRule type="expression" dxfId="4835" priority="451" stopIfTrue="1">
      <formula>$D118="X"</formula>
    </cfRule>
  </conditionalFormatting>
  <conditionalFormatting sqref="N119:P119">
    <cfRule type="expression" dxfId="4834" priority="450" stopIfTrue="1">
      <formula>$D119="X"</formula>
    </cfRule>
  </conditionalFormatting>
  <conditionalFormatting sqref="N120:P127">
    <cfRule type="expression" dxfId="4833" priority="449" stopIfTrue="1">
      <formula>$D120="X"</formula>
    </cfRule>
  </conditionalFormatting>
  <conditionalFormatting sqref="N129:P129">
    <cfRule type="expression" dxfId="4832" priority="448" stopIfTrue="1">
      <formula>$D129="X"</formula>
    </cfRule>
  </conditionalFormatting>
  <conditionalFormatting sqref="N130:P130">
    <cfRule type="expression" dxfId="4831" priority="447" stopIfTrue="1">
      <formula>$D130="X"</formula>
    </cfRule>
  </conditionalFormatting>
  <conditionalFormatting sqref="N131:P138">
    <cfRule type="expression" dxfId="4830" priority="446" stopIfTrue="1">
      <formula>$D131="X"</formula>
    </cfRule>
  </conditionalFormatting>
  <conditionalFormatting sqref="N140:P140">
    <cfRule type="expression" dxfId="4829" priority="445" stopIfTrue="1">
      <formula>$D140="X"</formula>
    </cfRule>
  </conditionalFormatting>
  <conditionalFormatting sqref="N141:P141">
    <cfRule type="expression" dxfId="4828" priority="444" stopIfTrue="1">
      <formula>$D141="X"</formula>
    </cfRule>
  </conditionalFormatting>
  <conditionalFormatting sqref="N142:P149">
    <cfRule type="expression" dxfId="4827" priority="443" stopIfTrue="1">
      <formula>$D142="X"</formula>
    </cfRule>
  </conditionalFormatting>
  <conditionalFormatting sqref="N151:P151">
    <cfRule type="expression" dxfId="4826" priority="442" stopIfTrue="1">
      <formula>$D151="X"</formula>
    </cfRule>
  </conditionalFormatting>
  <conditionalFormatting sqref="N152:P152">
    <cfRule type="expression" dxfId="4825" priority="441" stopIfTrue="1">
      <formula>$D152="X"</formula>
    </cfRule>
  </conditionalFormatting>
  <conditionalFormatting sqref="N153:P160">
    <cfRule type="expression" dxfId="4824" priority="440" stopIfTrue="1">
      <formula>$D153="X"</formula>
    </cfRule>
  </conditionalFormatting>
  <conditionalFormatting sqref="N162:P162">
    <cfRule type="expression" dxfId="4823" priority="439" stopIfTrue="1">
      <formula>$D162="X"</formula>
    </cfRule>
  </conditionalFormatting>
  <conditionalFormatting sqref="N163:P163">
    <cfRule type="expression" dxfId="4822" priority="438" stopIfTrue="1">
      <formula>$D163="X"</formula>
    </cfRule>
  </conditionalFormatting>
  <conditionalFormatting sqref="N164:P171">
    <cfRule type="expression" dxfId="4821" priority="437" stopIfTrue="1">
      <formula>$D164="X"</formula>
    </cfRule>
  </conditionalFormatting>
  <conditionalFormatting sqref="N173:P173">
    <cfRule type="expression" dxfId="4820" priority="436" stopIfTrue="1">
      <formula>$D173="X"</formula>
    </cfRule>
  </conditionalFormatting>
  <conditionalFormatting sqref="N174:P174">
    <cfRule type="expression" dxfId="4819" priority="435" stopIfTrue="1">
      <formula>$D174="X"</formula>
    </cfRule>
  </conditionalFormatting>
  <conditionalFormatting sqref="N175:P182">
    <cfRule type="expression" dxfId="4818" priority="434" stopIfTrue="1">
      <formula>$D175="X"</formula>
    </cfRule>
  </conditionalFormatting>
  <conditionalFormatting sqref="N184:P184">
    <cfRule type="expression" dxfId="4817" priority="433" stopIfTrue="1">
      <formula>$D184="X"</formula>
    </cfRule>
  </conditionalFormatting>
  <conditionalFormatting sqref="N185:P185">
    <cfRule type="expression" dxfId="4816" priority="432" stopIfTrue="1">
      <formula>$D185="X"</formula>
    </cfRule>
  </conditionalFormatting>
  <conditionalFormatting sqref="N186:P193">
    <cfRule type="expression" dxfId="4815" priority="431" stopIfTrue="1">
      <formula>$D186="X"</formula>
    </cfRule>
  </conditionalFormatting>
  <conditionalFormatting sqref="N195:P195">
    <cfRule type="expression" dxfId="4814" priority="430" stopIfTrue="1">
      <formula>$D195="X"</formula>
    </cfRule>
  </conditionalFormatting>
  <conditionalFormatting sqref="N196:P196">
    <cfRule type="expression" dxfId="4813" priority="429" stopIfTrue="1">
      <formula>$D196="X"</formula>
    </cfRule>
  </conditionalFormatting>
  <conditionalFormatting sqref="N197:P204">
    <cfRule type="expression" dxfId="4812" priority="428" stopIfTrue="1">
      <formula>$D197="X"</formula>
    </cfRule>
  </conditionalFormatting>
  <conditionalFormatting sqref="N206:P206">
    <cfRule type="expression" dxfId="4811" priority="427" stopIfTrue="1">
      <formula>$D206="X"</formula>
    </cfRule>
  </conditionalFormatting>
  <conditionalFormatting sqref="N207:P207">
    <cfRule type="expression" dxfId="4810" priority="426" stopIfTrue="1">
      <formula>$D207="X"</formula>
    </cfRule>
  </conditionalFormatting>
  <conditionalFormatting sqref="N208:P215">
    <cfRule type="expression" dxfId="4809" priority="425" stopIfTrue="1">
      <formula>$D208="X"</formula>
    </cfRule>
  </conditionalFormatting>
  <conditionalFormatting sqref="N217:P217">
    <cfRule type="expression" dxfId="4808" priority="424" stopIfTrue="1">
      <formula>$D217="X"</formula>
    </cfRule>
  </conditionalFormatting>
  <conditionalFormatting sqref="N218:P218">
    <cfRule type="expression" dxfId="4807" priority="423" stopIfTrue="1">
      <formula>$D218="X"</formula>
    </cfRule>
  </conditionalFormatting>
  <conditionalFormatting sqref="N219:P226">
    <cfRule type="expression" dxfId="4806" priority="422" stopIfTrue="1">
      <formula>$D219="X"</formula>
    </cfRule>
  </conditionalFormatting>
  <conditionalFormatting sqref="N228:P228">
    <cfRule type="expression" dxfId="4805" priority="421" stopIfTrue="1">
      <formula>$D228="X"</formula>
    </cfRule>
  </conditionalFormatting>
  <conditionalFormatting sqref="N229:P229">
    <cfRule type="expression" dxfId="4804" priority="420" stopIfTrue="1">
      <formula>$D229="X"</formula>
    </cfRule>
  </conditionalFormatting>
  <conditionalFormatting sqref="N230:P237">
    <cfRule type="expression" dxfId="4803" priority="419" stopIfTrue="1">
      <formula>$D230="X"</formula>
    </cfRule>
  </conditionalFormatting>
  <conditionalFormatting sqref="N239:P239">
    <cfRule type="expression" dxfId="4802" priority="418" stopIfTrue="1">
      <formula>$D239="X"</formula>
    </cfRule>
  </conditionalFormatting>
  <conditionalFormatting sqref="N240:P240">
    <cfRule type="expression" dxfId="4801" priority="417" stopIfTrue="1">
      <formula>$D240="X"</formula>
    </cfRule>
  </conditionalFormatting>
  <conditionalFormatting sqref="N241:P248">
    <cfRule type="expression" dxfId="4800" priority="416" stopIfTrue="1">
      <formula>$D241="X"</formula>
    </cfRule>
  </conditionalFormatting>
  <conditionalFormatting sqref="N250:P250">
    <cfRule type="expression" dxfId="4799" priority="415" stopIfTrue="1">
      <formula>$D250="X"</formula>
    </cfRule>
  </conditionalFormatting>
  <conditionalFormatting sqref="N251:P251">
    <cfRule type="expression" dxfId="4798" priority="414" stopIfTrue="1">
      <formula>$D251="X"</formula>
    </cfRule>
  </conditionalFormatting>
  <conditionalFormatting sqref="N252:P259">
    <cfRule type="expression" dxfId="4797" priority="413" stopIfTrue="1">
      <formula>$D252="X"</formula>
    </cfRule>
  </conditionalFormatting>
  <conditionalFormatting sqref="N261:P261">
    <cfRule type="expression" dxfId="4796" priority="412" stopIfTrue="1">
      <formula>$D261="X"</formula>
    </cfRule>
  </conditionalFormatting>
  <conditionalFormatting sqref="N262:P262">
    <cfRule type="expression" dxfId="4795" priority="411" stopIfTrue="1">
      <formula>$D262="X"</formula>
    </cfRule>
  </conditionalFormatting>
  <conditionalFormatting sqref="N263:P270">
    <cfRule type="expression" dxfId="4794" priority="410" stopIfTrue="1">
      <formula>$D263="X"</formula>
    </cfRule>
  </conditionalFormatting>
  <conditionalFormatting sqref="N272:P272">
    <cfRule type="expression" dxfId="4793" priority="409" stopIfTrue="1">
      <formula>$D272="X"</formula>
    </cfRule>
  </conditionalFormatting>
  <conditionalFormatting sqref="N273:P273">
    <cfRule type="expression" dxfId="4792" priority="408" stopIfTrue="1">
      <formula>$D273="X"</formula>
    </cfRule>
  </conditionalFormatting>
  <conditionalFormatting sqref="N274:P281">
    <cfRule type="expression" dxfId="4791" priority="407" stopIfTrue="1">
      <formula>$D274="X"</formula>
    </cfRule>
  </conditionalFormatting>
  <conditionalFormatting sqref="N283:P283">
    <cfRule type="expression" dxfId="4790" priority="406" stopIfTrue="1">
      <formula>$D283="X"</formula>
    </cfRule>
  </conditionalFormatting>
  <conditionalFormatting sqref="N284:P284">
    <cfRule type="expression" dxfId="4789" priority="405" stopIfTrue="1">
      <formula>$D284="X"</formula>
    </cfRule>
  </conditionalFormatting>
  <conditionalFormatting sqref="N285:P292">
    <cfRule type="expression" dxfId="4788" priority="404" stopIfTrue="1">
      <formula>$D285="X"</formula>
    </cfRule>
  </conditionalFormatting>
  <conditionalFormatting sqref="N294:P294">
    <cfRule type="expression" dxfId="4787" priority="403" stopIfTrue="1">
      <formula>$D294="X"</formula>
    </cfRule>
  </conditionalFormatting>
  <conditionalFormatting sqref="N295:P295">
    <cfRule type="expression" dxfId="4786" priority="402" stopIfTrue="1">
      <formula>$D295="X"</formula>
    </cfRule>
  </conditionalFormatting>
  <conditionalFormatting sqref="N296:P303">
    <cfRule type="expression" dxfId="4785" priority="401" stopIfTrue="1">
      <formula>$D296="X"</formula>
    </cfRule>
  </conditionalFormatting>
  <conditionalFormatting sqref="N305:P305">
    <cfRule type="expression" dxfId="4784" priority="400" stopIfTrue="1">
      <formula>$D305="X"</formula>
    </cfRule>
  </conditionalFormatting>
  <conditionalFormatting sqref="N306:P306">
    <cfRule type="expression" dxfId="4783" priority="399" stopIfTrue="1">
      <formula>$D306="X"</formula>
    </cfRule>
  </conditionalFormatting>
  <conditionalFormatting sqref="N307:P314">
    <cfRule type="expression" dxfId="4782" priority="398" stopIfTrue="1">
      <formula>$D307="X"</formula>
    </cfRule>
  </conditionalFormatting>
  <conditionalFormatting sqref="N316:P316">
    <cfRule type="expression" dxfId="4781" priority="397" stopIfTrue="1">
      <formula>$D316="X"</formula>
    </cfRule>
  </conditionalFormatting>
  <conditionalFormatting sqref="N317:P317">
    <cfRule type="expression" dxfId="4780" priority="396" stopIfTrue="1">
      <formula>$D317="X"</formula>
    </cfRule>
  </conditionalFormatting>
  <conditionalFormatting sqref="N318:P325">
    <cfRule type="expression" dxfId="4779" priority="395" stopIfTrue="1">
      <formula>$D318="X"</formula>
    </cfRule>
  </conditionalFormatting>
  <conditionalFormatting sqref="N327:P327">
    <cfRule type="expression" dxfId="4778" priority="394" stopIfTrue="1">
      <formula>$D327="X"</formula>
    </cfRule>
  </conditionalFormatting>
  <conditionalFormatting sqref="N328:P328">
    <cfRule type="expression" dxfId="4777" priority="393" stopIfTrue="1">
      <formula>$D328="X"</formula>
    </cfRule>
  </conditionalFormatting>
  <conditionalFormatting sqref="N329:P336">
    <cfRule type="expression" dxfId="4776" priority="392" stopIfTrue="1">
      <formula>$D329="X"</formula>
    </cfRule>
  </conditionalFormatting>
  <conditionalFormatting sqref="N338:P338">
    <cfRule type="expression" dxfId="4775" priority="391" stopIfTrue="1">
      <formula>$D338="X"</formula>
    </cfRule>
  </conditionalFormatting>
  <conditionalFormatting sqref="N339:P339">
    <cfRule type="expression" dxfId="4774" priority="390" stopIfTrue="1">
      <formula>$D339="X"</formula>
    </cfRule>
  </conditionalFormatting>
  <conditionalFormatting sqref="N340:P347">
    <cfRule type="expression" dxfId="4773" priority="389" stopIfTrue="1">
      <formula>$D340="X"</formula>
    </cfRule>
  </conditionalFormatting>
  <conditionalFormatting sqref="N8:P8">
    <cfRule type="expression" dxfId="4772" priority="388" stopIfTrue="1">
      <formula>$D8="X"</formula>
    </cfRule>
  </conditionalFormatting>
  <conditionalFormatting sqref="N9:P9">
    <cfRule type="expression" dxfId="4771" priority="387" stopIfTrue="1">
      <formula>$D9="X"</formula>
    </cfRule>
  </conditionalFormatting>
  <conditionalFormatting sqref="N10:P17">
    <cfRule type="expression" dxfId="4770" priority="386" stopIfTrue="1">
      <formula>$D10="X"</formula>
    </cfRule>
  </conditionalFormatting>
  <conditionalFormatting sqref="B337">
    <cfRule type="expression" dxfId="4769" priority="385" stopIfTrue="1">
      <formula>$D337="X"</formula>
    </cfRule>
  </conditionalFormatting>
  <conditionalFormatting sqref="B348">
    <cfRule type="expression" dxfId="4768" priority="384" stopIfTrue="1">
      <formula>$D348="X"</formula>
    </cfRule>
  </conditionalFormatting>
  <conditionalFormatting sqref="L18">
    <cfRule type="expression" dxfId="4767" priority="379" stopIfTrue="1">
      <formula>$D18="X"</formula>
    </cfRule>
  </conditionalFormatting>
  <conditionalFormatting sqref="L293">
    <cfRule type="expression" dxfId="4766" priority="348" stopIfTrue="1">
      <formula>$D293="X"</formula>
    </cfRule>
  </conditionalFormatting>
  <conditionalFormatting sqref="L29">
    <cfRule type="expression" dxfId="4765" priority="372" stopIfTrue="1">
      <formula>$D29="X"</formula>
    </cfRule>
  </conditionalFormatting>
  <conditionalFormatting sqref="L40">
    <cfRule type="expression" dxfId="4764" priority="371" stopIfTrue="1">
      <formula>$D40="X"</formula>
    </cfRule>
  </conditionalFormatting>
  <conditionalFormatting sqref="L51">
    <cfRule type="expression" dxfId="4763" priority="370" stopIfTrue="1">
      <formula>$D51="X"</formula>
    </cfRule>
  </conditionalFormatting>
  <conditionalFormatting sqref="L62">
    <cfRule type="expression" dxfId="4762" priority="369" stopIfTrue="1">
      <formula>$D62="X"</formula>
    </cfRule>
  </conditionalFormatting>
  <conditionalFormatting sqref="L73">
    <cfRule type="expression" dxfId="4761" priority="368" stopIfTrue="1">
      <formula>$D73="X"</formula>
    </cfRule>
  </conditionalFormatting>
  <conditionalFormatting sqref="L84">
    <cfRule type="expression" dxfId="4760" priority="367" stopIfTrue="1">
      <formula>$D84="X"</formula>
    </cfRule>
  </conditionalFormatting>
  <conditionalFormatting sqref="L95">
    <cfRule type="expression" dxfId="4759" priority="366" stopIfTrue="1">
      <formula>$D95="X"</formula>
    </cfRule>
  </conditionalFormatting>
  <conditionalFormatting sqref="L106">
    <cfRule type="expression" dxfId="4758" priority="365" stopIfTrue="1">
      <formula>$D106="X"</formula>
    </cfRule>
  </conditionalFormatting>
  <conditionalFormatting sqref="L117">
    <cfRule type="expression" dxfId="4757" priority="364" stopIfTrue="1">
      <formula>$D117="X"</formula>
    </cfRule>
  </conditionalFormatting>
  <conditionalFormatting sqref="L128">
    <cfRule type="expression" dxfId="4756" priority="363" stopIfTrue="1">
      <formula>$D128="X"</formula>
    </cfRule>
  </conditionalFormatting>
  <conditionalFormatting sqref="L139">
    <cfRule type="expression" dxfId="4755" priority="362" stopIfTrue="1">
      <formula>$D139="X"</formula>
    </cfRule>
  </conditionalFormatting>
  <conditionalFormatting sqref="L150">
    <cfRule type="expression" dxfId="4754" priority="361" stopIfTrue="1">
      <formula>$D150="X"</formula>
    </cfRule>
  </conditionalFormatting>
  <conditionalFormatting sqref="L161">
    <cfRule type="expression" dxfId="4753" priority="360" stopIfTrue="1">
      <formula>$D161="X"</formula>
    </cfRule>
  </conditionalFormatting>
  <conditionalFormatting sqref="L172">
    <cfRule type="expression" dxfId="4752" priority="359" stopIfTrue="1">
      <formula>$D172="X"</formula>
    </cfRule>
  </conditionalFormatting>
  <conditionalFormatting sqref="L183">
    <cfRule type="expression" dxfId="4751" priority="358" stopIfTrue="1">
      <formula>$D183="X"</formula>
    </cfRule>
  </conditionalFormatting>
  <conditionalFormatting sqref="L194">
    <cfRule type="expression" dxfId="4750" priority="357" stopIfTrue="1">
      <formula>$D194="X"</formula>
    </cfRule>
  </conditionalFormatting>
  <conditionalFormatting sqref="L205">
    <cfRule type="expression" dxfId="4749" priority="356" stopIfTrue="1">
      <formula>$D205="X"</formula>
    </cfRule>
  </conditionalFormatting>
  <conditionalFormatting sqref="L216">
    <cfRule type="expression" dxfId="4748" priority="355" stopIfTrue="1">
      <formula>$D216="X"</formula>
    </cfRule>
  </conditionalFormatting>
  <conditionalFormatting sqref="L227">
    <cfRule type="expression" dxfId="4747" priority="354" stopIfTrue="1">
      <formula>$D227="X"</formula>
    </cfRule>
  </conditionalFormatting>
  <conditionalFormatting sqref="L238">
    <cfRule type="expression" dxfId="4746" priority="353" stopIfTrue="1">
      <formula>$D238="X"</formula>
    </cfRule>
  </conditionalFormatting>
  <conditionalFormatting sqref="L249">
    <cfRule type="expression" dxfId="4745" priority="352" stopIfTrue="1">
      <formula>$D249="X"</formula>
    </cfRule>
  </conditionalFormatting>
  <conditionalFormatting sqref="L260">
    <cfRule type="expression" dxfId="4744" priority="351" stopIfTrue="1">
      <formula>$D260="X"</formula>
    </cfRule>
  </conditionalFormatting>
  <conditionalFormatting sqref="L271">
    <cfRule type="expression" dxfId="4743" priority="350" stopIfTrue="1">
      <formula>$D271="X"</formula>
    </cfRule>
  </conditionalFormatting>
  <conditionalFormatting sqref="L282">
    <cfRule type="expression" dxfId="4742" priority="349" stopIfTrue="1">
      <formula>$D282="X"</formula>
    </cfRule>
  </conditionalFormatting>
  <conditionalFormatting sqref="L304">
    <cfRule type="expression" dxfId="4741" priority="347" stopIfTrue="1">
      <formula>$D304="X"</formula>
    </cfRule>
  </conditionalFormatting>
  <conditionalFormatting sqref="L315">
    <cfRule type="expression" dxfId="4740" priority="346" stopIfTrue="1">
      <formula>$D315="X"</formula>
    </cfRule>
  </conditionalFormatting>
  <conditionalFormatting sqref="L326">
    <cfRule type="expression" dxfId="4739" priority="345" stopIfTrue="1">
      <formula>$D326="X"</formula>
    </cfRule>
  </conditionalFormatting>
  <conditionalFormatting sqref="L337">
    <cfRule type="expression" dxfId="4738" priority="344" stopIfTrue="1">
      <formula>$D337="X"</formula>
    </cfRule>
  </conditionalFormatting>
  <conditionalFormatting sqref="L348">
    <cfRule type="expression" dxfId="4737" priority="343" stopIfTrue="1">
      <formula>$D348="X"</formula>
    </cfRule>
  </conditionalFormatting>
  <conditionalFormatting sqref="B19:B28">
    <cfRule type="expression" dxfId="4736" priority="341" stopIfTrue="1">
      <formula>$D19="X"</formula>
    </cfRule>
  </conditionalFormatting>
  <conditionalFormatting sqref="B30:B39">
    <cfRule type="expression" dxfId="4735" priority="340" stopIfTrue="1">
      <formula>$D30="X"</formula>
    </cfRule>
  </conditionalFormatting>
  <conditionalFormatting sqref="B41:B50">
    <cfRule type="expression" dxfId="4734" priority="339" stopIfTrue="1">
      <formula>$D41="X"</formula>
    </cfRule>
  </conditionalFormatting>
  <conditionalFormatting sqref="B52:B61">
    <cfRule type="expression" dxfId="4733" priority="338" stopIfTrue="1">
      <formula>$D52="X"</formula>
    </cfRule>
  </conditionalFormatting>
  <conditionalFormatting sqref="B63:B72">
    <cfRule type="expression" dxfId="4732" priority="337" stopIfTrue="1">
      <formula>$D63="X"</formula>
    </cfRule>
  </conditionalFormatting>
  <conditionalFormatting sqref="B74:B83">
    <cfRule type="expression" dxfId="4731" priority="336" stopIfTrue="1">
      <formula>$D74="X"</formula>
    </cfRule>
  </conditionalFormatting>
  <conditionalFormatting sqref="B85:B94">
    <cfRule type="expression" dxfId="4730" priority="335" stopIfTrue="1">
      <formula>$D85="X"</formula>
    </cfRule>
  </conditionalFormatting>
  <conditionalFormatting sqref="B96:B105">
    <cfRule type="expression" dxfId="4729" priority="334" stopIfTrue="1">
      <formula>$D96="X"</formula>
    </cfRule>
  </conditionalFormatting>
  <conditionalFormatting sqref="B107:B116">
    <cfRule type="expression" dxfId="4728" priority="333" stopIfTrue="1">
      <formula>$D107="X"</formula>
    </cfRule>
  </conditionalFormatting>
  <conditionalFormatting sqref="B118:B127">
    <cfRule type="expression" dxfId="4727" priority="332" stopIfTrue="1">
      <formula>$D118="X"</formula>
    </cfRule>
  </conditionalFormatting>
  <conditionalFormatting sqref="B129:B138">
    <cfRule type="expression" dxfId="4726" priority="331" stopIfTrue="1">
      <formula>$D129="X"</formula>
    </cfRule>
  </conditionalFormatting>
  <conditionalFormatting sqref="B140:B149">
    <cfRule type="expression" dxfId="4725" priority="330" stopIfTrue="1">
      <formula>$D140="X"</formula>
    </cfRule>
  </conditionalFormatting>
  <conditionalFormatting sqref="B151:B160">
    <cfRule type="expression" dxfId="4724" priority="329" stopIfTrue="1">
      <formula>$D151="X"</formula>
    </cfRule>
  </conditionalFormatting>
  <conditionalFormatting sqref="B162:B171">
    <cfRule type="expression" dxfId="4723" priority="328" stopIfTrue="1">
      <formula>$D162="X"</formula>
    </cfRule>
  </conditionalFormatting>
  <conditionalFormatting sqref="B173:B182">
    <cfRule type="expression" dxfId="4722" priority="327" stopIfTrue="1">
      <formula>$D173="X"</formula>
    </cfRule>
  </conditionalFormatting>
  <conditionalFormatting sqref="B184:B193">
    <cfRule type="expression" dxfId="4721" priority="326" stopIfTrue="1">
      <formula>$D184="X"</formula>
    </cfRule>
  </conditionalFormatting>
  <conditionalFormatting sqref="B195:B204">
    <cfRule type="expression" dxfId="4720" priority="325" stopIfTrue="1">
      <formula>$D195="X"</formula>
    </cfRule>
  </conditionalFormatting>
  <conditionalFormatting sqref="B206:B215">
    <cfRule type="expression" dxfId="4719" priority="324" stopIfTrue="1">
      <formula>$D206="X"</formula>
    </cfRule>
  </conditionalFormatting>
  <conditionalFormatting sqref="B217:B226">
    <cfRule type="expression" dxfId="4718" priority="323" stopIfTrue="1">
      <formula>$D217="X"</formula>
    </cfRule>
  </conditionalFormatting>
  <conditionalFormatting sqref="B228:B237">
    <cfRule type="expression" dxfId="4717" priority="322" stopIfTrue="1">
      <formula>$D228="X"</formula>
    </cfRule>
  </conditionalFormatting>
  <conditionalFormatting sqref="B239:B248">
    <cfRule type="expression" dxfId="4716" priority="321" stopIfTrue="1">
      <formula>$D239="X"</formula>
    </cfRule>
  </conditionalFormatting>
  <conditionalFormatting sqref="B250:B259">
    <cfRule type="expression" dxfId="4715" priority="320" stopIfTrue="1">
      <formula>$D250="X"</formula>
    </cfRule>
  </conditionalFormatting>
  <conditionalFormatting sqref="B261:B270">
    <cfRule type="expression" dxfId="4714" priority="319" stopIfTrue="1">
      <formula>$D261="X"</formula>
    </cfRule>
  </conditionalFormatting>
  <conditionalFormatting sqref="B272:B281">
    <cfRule type="expression" dxfId="4713" priority="318" stopIfTrue="1">
      <formula>$D272="X"</formula>
    </cfRule>
  </conditionalFormatting>
  <conditionalFormatting sqref="B283:B292">
    <cfRule type="expression" dxfId="4712" priority="317" stopIfTrue="1">
      <formula>$D283="X"</formula>
    </cfRule>
  </conditionalFormatting>
  <conditionalFormatting sqref="B294:B303">
    <cfRule type="expression" dxfId="4711" priority="316" stopIfTrue="1">
      <formula>$D294="X"</formula>
    </cfRule>
  </conditionalFormatting>
  <conditionalFormatting sqref="B305:B314">
    <cfRule type="expression" dxfId="4710" priority="315" stopIfTrue="1">
      <formula>$D305="X"</formula>
    </cfRule>
  </conditionalFormatting>
  <conditionalFormatting sqref="B316:B325">
    <cfRule type="expression" dxfId="4709" priority="314" stopIfTrue="1">
      <formula>$D316="X"</formula>
    </cfRule>
  </conditionalFormatting>
  <conditionalFormatting sqref="B327:B336">
    <cfRule type="expression" dxfId="4708" priority="313" stopIfTrue="1">
      <formula>$D327="X"</formula>
    </cfRule>
  </conditionalFormatting>
  <conditionalFormatting sqref="B338:B347">
    <cfRule type="expression" dxfId="4707" priority="312" stopIfTrue="1">
      <formula>$D338="X"</formula>
    </cfRule>
  </conditionalFormatting>
  <conditionalFormatting sqref="B8:B17">
    <cfRule type="expression" dxfId="4706" priority="311" stopIfTrue="1">
      <formula>$D8="X"</formula>
    </cfRule>
  </conditionalFormatting>
  <conditionalFormatting sqref="A8">
    <cfRule type="expression" dxfId="4705" priority="2201" stopIfTrue="1">
      <formula>$D18="X"</formula>
    </cfRule>
  </conditionalFormatting>
  <conditionalFormatting sqref="A19">
    <cfRule type="expression" dxfId="4704" priority="310" stopIfTrue="1">
      <formula>$D29="X"</formula>
    </cfRule>
  </conditionalFormatting>
  <conditionalFormatting sqref="A30">
    <cfRule type="expression" dxfId="4703" priority="309" stopIfTrue="1">
      <formula>$D40="X"</formula>
    </cfRule>
  </conditionalFormatting>
  <conditionalFormatting sqref="A41">
    <cfRule type="expression" dxfId="4702" priority="308" stopIfTrue="1">
      <formula>$D51="X"</formula>
    </cfRule>
  </conditionalFormatting>
  <conditionalFormatting sqref="A52">
    <cfRule type="expression" dxfId="4701" priority="307" stopIfTrue="1">
      <formula>$D62="X"</formula>
    </cfRule>
  </conditionalFormatting>
  <conditionalFormatting sqref="A63">
    <cfRule type="expression" dxfId="4700" priority="306" stopIfTrue="1">
      <formula>$D73="X"</formula>
    </cfRule>
  </conditionalFormatting>
  <conditionalFormatting sqref="A74">
    <cfRule type="expression" dxfId="4699" priority="305" stopIfTrue="1">
      <formula>$D84="X"</formula>
    </cfRule>
  </conditionalFormatting>
  <conditionalFormatting sqref="A85">
    <cfRule type="expression" dxfId="4698" priority="304" stopIfTrue="1">
      <formula>$D95="X"</formula>
    </cfRule>
  </conditionalFormatting>
  <conditionalFormatting sqref="A96">
    <cfRule type="expression" dxfId="4697" priority="303" stopIfTrue="1">
      <formula>$D106="X"</formula>
    </cfRule>
  </conditionalFormatting>
  <conditionalFormatting sqref="A107">
    <cfRule type="expression" dxfId="4696" priority="302" stopIfTrue="1">
      <formula>$D117="X"</formula>
    </cfRule>
  </conditionalFormatting>
  <conditionalFormatting sqref="A118">
    <cfRule type="expression" dxfId="4695" priority="301" stopIfTrue="1">
      <formula>$D128="X"</formula>
    </cfRule>
  </conditionalFormatting>
  <conditionalFormatting sqref="A129">
    <cfRule type="expression" dxfId="4694" priority="300" stopIfTrue="1">
      <formula>$D139="X"</formula>
    </cfRule>
  </conditionalFormatting>
  <conditionalFormatting sqref="A140">
    <cfRule type="expression" dxfId="4693" priority="299" stopIfTrue="1">
      <formula>$D150="X"</formula>
    </cfRule>
  </conditionalFormatting>
  <conditionalFormatting sqref="A151">
    <cfRule type="expression" dxfId="4692" priority="298" stopIfTrue="1">
      <formula>$D161="X"</formula>
    </cfRule>
  </conditionalFormatting>
  <conditionalFormatting sqref="A162">
    <cfRule type="expression" dxfId="4691" priority="297" stopIfTrue="1">
      <formula>$D172="X"</formula>
    </cfRule>
  </conditionalFormatting>
  <conditionalFormatting sqref="A173">
    <cfRule type="expression" dxfId="4690" priority="296" stopIfTrue="1">
      <formula>$D183="X"</formula>
    </cfRule>
  </conditionalFormatting>
  <conditionalFormatting sqref="A184">
    <cfRule type="expression" dxfId="4689" priority="295" stopIfTrue="1">
      <formula>$D194="X"</formula>
    </cfRule>
  </conditionalFormatting>
  <conditionalFormatting sqref="A195">
    <cfRule type="expression" dxfId="4688" priority="294" stopIfTrue="1">
      <formula>$D205="X"</formula>
    </cfRule>
  </conditionalFormatting>
  <conditionalFormatting sqref="A206">
    <cfRule type="expression" dxfId="4687" priority="293" stopIfTrue="1">
      <formula>$D216="X"</formula>
    </cfRule>
  </conditionalFormatting>
  <conditionalFormatting sqref="A217">
    <cfRule type="expression" dxfId="4686" priority="292" stopIfTrue="1">
      <formula>$D227="X"</formula>
    </cfRule>
  </conditionalFormatting>
  <conditionalFormatting sqref="A228">
    <cfRule type="expression" dxfId="4685" priority="291" stopIfTrue="1">
      <formula>$D238="X"</formula>
    </cfRule>
  </conditionalFormatting>
  <conditionalFormatting sqref="A239">
    <cfRule type="expression" dxfId="4684" priority="290" stopIfTrue="1">
      <formula>$D249="X"</formula>
    </cfRule>
  </conditionalFormatting>
  <conditionalFormatting sqref="A250">
    <cfRule type="expression" dxfId="4683" priority="289" stopIfTrue="1">
      <formula>$D260="X"</formula>
    </cfRule>
  </conditionalFormatting>
  <conditionalFormatting sqref="A261">
    <cfRule type="expression" dxfId="4682" priority="288" stopIfTrue="1">
      <formula>$D271="X"</formula>
    </cfRule>
  </conditionalFormatting>
  <conditionalFormatting sqref="A272">
    <cfRule type="expression" dxfId="4681" priority="287" stopIfTrue="1">
      <formula>$D282="X"</formula>
    </cfRule>
  </conditionalFormatting>
  <conditionalFormatting sqref="A283">
    <cfRule type="expression" dxfId="4680" priority="286" stopIfTrue="1">
      <formula>$D293="X"</formula>
    </cfRule>
  </conditionalFormatting>
  <conditionalFormatting sqref="A294">
    <cfRule type="expression" dxfId="4679" priority="285" stopIfTrue="1">
      <formula>$D304="X"</formula>
    </cfRule>
  </conditionalFormatting>
  <conditionalFormatting sqref="A305">
    <cfRule type="expression" dxfId="4678" priority="284" stopIfTrue="1">
      <formula>$D315="X"</formula>
    </cfRule>
  </conditionalFormatting>
  <conditionalFormatting sqref="A316">
    <cfRule type="expression" dxfId="4677" priority="283" stopIfTrue="1">
      <formula>$D326="X"</formula>
    </cfRule>
  </conditionalFormatting>
  <conditionalFormatting sqref="A327">
    <cfRule type="expression" dxfId="4676" priority="282" stopIfTrue="1">
      <formula>$D337="X"</formula>
    </cfRule>
  </conditionalFormatting>
  <conditionalFormatting sqref="A338">
    <cfRule type="expression" dxfId="4675" priority="281" stopIfTrue="1">
      <formula>$D348="X"</formula>
    </cfRule>
  </conditionalFormatting>
  <conditionalFormatting sqref="E18 E29 E40 E51 E62 E73 E84 E95 E106 E117 E128 E139 E150 E161 E172 E183 E194 E205 E216 E227 E238 E249 E260 E271 E282 E293 E304 E315 E326 E337 E348">
    <cfRule type="expression" dxfId="4674" priority="2483" stopIfTrue="1">
      <formula>AND(LEN(B18)=0,$E18&gt;0,OR($E18&lt;$F7,ISBLANK(F7)))</formula>
    </cfRule>
  </conditionalFormatting>
  <conditionalFormatting sqref="I8:J17 I140:J149 I206:J215">
    <cfRule type="expression" dxfId="4673" priority="2485"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4672" priority="2493" stopIfTrue="1">
      <formula>OR(AND(#REF!=0,$D19&lt;&gt;"X",$I19&lt;&gt;"U",$I19&lt;&gt;"u",$I19&lt;&gt;"K",I19&lt;&gt;"k",$I19&lt;&gt;"F",$I19&lt;&gt;"f",LEN($B19)&lt;&gt;0),AND($D19="X",$I19&lt;&gt;""),AND(#REF!&lt;&gt;0,OR($I19="F",$I19="f")))</formula>
    </cfRule>
  </conditionalFormatting>
  <conditionalFormatting sqref="I41:J50">
    <cfRule type="expression" dxfId="4671" priority="2509" stopIfTrue="1">
      <formula>OR(AND(#REF!=0,$D41&lt;&gt;"X",$I41&lt;&gt;"U",$I41&lt;&gt;"u",$I41&lt;&gt;"K",I41&lt;&gt;"k",$I41&lt;&gt;"F",$I41&lt;&gt;"f",LEN($B41)&lt;&gt;0),AND($D41="X",$I41&lt;&gt;""),AND(#REF!&lt;&gt;0,OR($I41="F",$I41="f")))</formula>
    </cfRule>
  </conditionalFormatting>
  <conditionalFormatting sqref="E10:E17">
    <cfRule type="expression" dxfId="4670" priority="277" stopIfTrue="1">
      <formula>$D10="X"</formula>
    </cfRule>
  </conditionalFormatting>
  <conditionalFormatting sqref="F8:F17">
    <cfRule type="expression" dxfId="4669" priority="276" stopIfTrue="1">
      <formula>$D8="X"</formula>
    </cfRule>
    <cfRule type="expression" dxfId="4668" priority="278" stopIfTrue="1">
      <formula>AND(NOT(ISBLANK(E8)),ISBLANK(F8))</formula>
    </cfRule>
    <cfRule type="expression" dxfId="4667" priority="279" stopIfTrue="1">
      <formula>AND($F8&gt;0,OR($F8&lt;=$E8,$F8&gt;1,ROUND(F8-E8,6)&lt;ROUND(Mindest,6)))</formula>
    </cfRule>
  </conditionalFormatting>
  <conditionalFormatting sqref="E10:E17">
    <cfRule type="expression" dxfId="4666" priority="280" stopIfTrue="1">
      <formula>AND($E10&gt;0,OR($E10&lt;$F9,ISBLANK(F9)))</formula>
    </cfRule>
  </conditionalFormatting>
  <conditionalFormatting sqref="F19:F28">
    <cfRule type="expression" dxfId="4665" priority="271" stopIfTrue="1">
      <formula>$D19="X"</formula>
    </cfRule>
    <cfRule type="expression" dxfId="4664" priority="273" stopIfTrue="1">
      <formula>AND(NOT(ISBLANK(E19)),ISBLANK(F19))</formula>
    </cfRule>
    <cfRule type="expression" dxfId="4663" priority="274" stopIfTrue="1">
      <formula>AND($F19&gt;0,OR($F19&lt;=$E19,$F19&gt;1,ROUND(F19-E19,6)&lt;ROUND(Mindest,6)))</formula>
    </cfRule>
  </conditionalFormatting>
  <conditionalFormatting sqref="F30:F39">
    <cfRule type="expression" dxfId="4662" priority="266" stopIfTrue="1">
      <formula>$D30="X"</formula>
    </cfRule>
    <cfRule type="expression" dxfId="4661" priority="268" stopIfTrue="1">
      <formula>AND(NOT(ISBLANK(E30)),ISBLANK(F30))</formula>
    </cfRule>
    <cfRule type="expression" dxfId="4660" priority="269" stopIfTrue="1">
      <formula>AND($F30&gt;0,OR($F30&lt;=$E30,$F30&gt;1,ROUND(F30-E30,6)&lt;ROUND(Mindest,6)))</formula>
    </cfRule>
  </conditionalFormatting>
  <conditionalFormatting sqref="F41:F50">
    <cfRule type="expression" dxfId="4659" priority="261" stopIfTrue="1">
      <formula>$D41="X"</formula>
    </cfRule>
    <cfRule type="expression" dxfId="4658" priority="263" stopIfTrue="1">
      <formula>AND(NOT(ISBLANK(E41)),ISBLANK(F41))</formula>
    </cfRule>
    <cfRule type="expression" dxfId="4657" priority="264" stopIfTrue="1">
      <formula>AND($F41&gt;0,OR($F41&lt;=$E41,$F41&gt;1,ROUND(F41-E41,6)&lt;ROUND(Mindest,6)))</formula>
    </cfRule>
  </conditionalFormatting>
  <conditionalFormatting sqref="F52:F61">
    <cfRule type="expression" dxfId="4656" priority="256" stopIfTrue="1">
      <formula>$D52="X"</formula>
    </cfRule>
    <cfRule type="expression" dxfId="4655" priority="258" stopIfTrue="1">
      <formula>AND(NOT(ISBLANK(E52)),ISBLANK(F52))</formula>
    </cfRule>
    <cfRule type="expression" dxfId="4654" priority="259" stopIfTrue="1">
      <formula>AND($F52&gt;0,OR($F52&lt;=$E52,$F52&gt;1,ROUND(F52-E52,6)&lt;ROUND(Mindest,6)))</formula>
    </cfRule>
  </conditionalFormatting>
  <conditionalFormatting sqref="F63:F72">
    <cfRule type="expression" dxfId="4653" priority="251" stopIfTrue="1">
      <formula>$D63="X"</formula>
    </cfRule>
    <cfRule type="expression" dxfId="4652" priority="253" stopIfTrue="1">
      <formula>AND(NOT(ISBLANK(E63)),ISBLANK(F63))</formula>
    </cfRule>
    <cfRule type="expression" dxfId="4651" priority="254" stopIfTrue="1">
      <formula>AND($F63&gt;0,OR($F63&lt;=$E63,$F63&gt;1,ROUND(F63-E63,6)&lt;ROUND(Mindest,6)))</formula>
    </cfRule>
  </conditionalFormatting>
  <conditionalFormatting sqref="F74:F83">
    <cfRule type="expression" dxfId="4650" priority="246" stopIfTrue="1">
      <formula>$D74="X"</formula>
    </cfRule>
    <cfRule type="expression" dxfId="4649" priority="248" stopIfTrue="1">
      <formula>AND(NOT(ISBLANK(E74)),ISBLANK(F74))</formula>
    </cfRule>
    <cfRule type="expression" dxfId="4648" priority="249" stopIfTrue="1">
      <formula>AND($F74&gt;0,OR($F74&lt;=$E74,$F74&gt;1,ROUND(F74-E74,6)&lt;ROUND(Mindest,6)))</formula>
    </cfRule>
  </conditionalFormatting>
  <conditionalFormatting sqref="F85:F94">
    <cfRule type="expression" dxfId="4647" priority="241" stopIfTrue="1">
      <formula>$D85="X"</formula>
    </cfRule>
    <cfRule type="expression" dxfId="4646" priority="243" stopIfTrue="1">
      <formula>AND(NOT(ISBLANK(E85)),ISBLANK(F85))</formula>
    </cfRule>
    <cfRule type="expression" dxfId="4645" priority="244" stopIfTrue="1">
      <formula>AND($F85&gt;0,OR($F85&lt;=$E85,$F85&gt;1,ROUND(F85-E85,6)&lt;ROUND(Mindest,6)))</formula>
    </cfRule>
  </conditionalFormatting>
  <conditionalFormatting sqref="F96:F105">
    <cfRule type="expression" dxfId="4644" priority="236" stopIfTrue="1">
      <formula>$D96="X"</formula>
    </cfRule>
    <cfRule type="expression" dxfId="4643" priority="238" stopIfTrue="1">
      <formula>AND(NOT(ISBLANK(E96)),ISBLANK(F96))</formula>
    </cfRule>
    <cfRule type="expression" dxfId="4642" priority="239" stopIfTrue="1">
      <formula>AND($F96&gt;0,OR($F96&lt;=$E96,$F96&gt;1,ROUND(F96-E96,6)&lt;ROUND(Mindest,6)))</formula>
    </cfRule>
  </conditionalFormatting>
  <conditionalFormatting sqref="F107:F116">
    <cfRule type="expression" dxfId="4641" priority="231" stopIfTrue="1">
      <formula>$D107="X"</formula>
    </cfRule>
    <cfRule type="expression" dxfId="4640" priority="233" stopIfTrue="1">
      <formula>AND(NOT(ISBLANK(E107)),ISBLANK(F107))</formula>
    </cfRule>
    <cfRule type="expression" dxfId="4639" priority="234" stopIfTrue="1">
      <formula>AND($F107&gt;0,OR($F107&lt;=$E107,$F107&gt;1,ROUND(F107-E107,6)&lt;ROUND(Mindest,6)))</formula>
    </cfRule>
  </conditionalFormatting>
  <conditionalFormatting sqref="F118:F127">
    <cfRule type="expression" dxfId="4638" priority="226" stopIfTrue="1">
      <formula>$D118="X"</formula>
    </cfRule>
    <cfRule type="expression" dxfId="4637" priority="228" stopIfTrue="1">
      <formula>AND(NOT(ISBLANK(E118)),ISBLANK(F118))</formula>
    </cfRule>
    <cfRule type="expression" dxfId="4636" priority="229" stopIfTrue="1">
      <formula>AND($F118&gt;0,OR($F118&lt;=$E118,$F118&gt;1,ROUND(F118-E118,6)&lt;ROUND(Mindest,6)))</formula>
    </cfRule>
  </conditionalFormatting>
  <conditionalFormatting sqref="F129:F138">
    <cfRule type="expression" dxfId="4635" priority="221" stopIfTrue="1">
      <formula>$D129="X"</formula>
    </cfRule>
    <cfRule type="expression" dxfId="4634" priority="223" stopIfTrue="1">
      <formula>AND(NOT(ISBLANK(E129)),ISBLANK(F129))</formula>
    </cfRule>
    <cfRule type="expression" dxfId="4633" priority="224" stopIfTrue="1">
      <formula>AND($F129&gt;0,OR($F129&lt;=$E129,$F129&gt;1,ROUND(F129-E129,6)&lt;ROUND(Mindest,6)))</formula>
    </cfRule>
  </conditionalFormatting>
  <conditionalFormatting sqref="F140:F149">
    <cfRule type="expression" dxfId="4632" priority="216" stopIfTrue="1">
      <formula>$D140="X"</formula>
    </cfRule>
    <cfRule type="expression" dxfId="4631" priority="218" stopIfTrue="1">
      <formula>AND(NOT(ISBLANK(E140)),ISBLANK(F140))</formula>
    </cfRule>
    <cfRule type="expression" dxfId="4630" priority="219" stopIfTrue="1">
      <formula>AND($F140&gt;0,OR($F140&lt;=$E140,$F140&gt;1,ROUND(F140-E140,6)&lt;ROUND(Mindest,6)))</formula>
    </cfRule>
  </conditionalFormatting>
  <conditionalFormatting sqref="F151:F160">
    <cfRule type="expression" dxfId="4629" priority="211" stopIfTrue="1">
      <formula>$D151="X"</formula>
    </cfRule>
    <cfRule type="expression" dxfId="4628" priority="213" stopIfTrue="1">
      <formula>AND(NOT(ISBLANK(E151)),ISBLANK(F151))</formula>
    </cfRule>
    <cfRule type="expression" dxfId="4627" priority="214" stopIfTrue="1">
      <formula>AND($F151&gt;0,OR($F151&lt;=$E151,$F151&gt;1,ROUND(F151-E151,6)&lt;ROUND(Mindest,6)))</formula>
    </cfRule>
  </conditionalFormatting>
  <conditionalFormatting sqref="F162:F171">
    <cfRule type="expression" dxfId="4626" priority="206" stopIfTrue="1">
      <formula>$D162="X"</formula>
    </cfRule>
    <cfRule type="expression" dxfId="4625" priority="208" stopIfTrue="1">
      <formula>AND(NOT(ISBLANK(E162)),ISBLANK(F162))</formula>
    </cfRule>
    <cfRule type="expression" dxfId="4624" priority="209" stopIfTrue="1">
      <formula>AND($F162&gt;0,OR($F162&lt;=$E162,$F162&gt;1,ROUND(F162-E162,6)&lt;ROUND(Mindest,6)))</formula>
    </cfRule>
  </conditionalFormatting>
  <conditionalFormatting sqref="F173:F182">
    <cfRule type="expression" dxfId="4623" priority="201" stopIfTrue="1">
      <formula>$D173="X"</formula>
    </cfRule>
    <cfRule type="expression" dxfId="4622" priority="203" stopIfTrue="1">
      <formula>AND(NOT(ISBLANK(E173)),ISBLANK(F173))</formula>
    </cfRule>
    <cfRule type="expression" dxfId="4621" priority="204" stopIfTrue="1">
      <formula>AND($F173&gt;0,OR($F173&lt;=$E173,$F173&gt;1,ROUND(F173-E173,6)&lt;ROUND(Mindest,6)))</formula>
    </cfRule>
  </conditionalFormatting>
  <conditionalFormatting sqref="F184:F193">
    <cfRule type="expression" dxfId="4620" priority="196" stopIfTrue="1">
      <formula>$D184="X"</formula>
    </cfRule>
    <cfRule type="expression" dxfId="4619" priority="198" stopIfTrue="1">
      <formula>AND(NOT(ISBLANK(E184)),ISBLANK(F184))</formula>
    </cfRule>
    <cfRule type="expression" dxfId="4618" priority="199" stopIfTrue="1">
      <formula>AND($F184&gt;0,OR($F184&lt;=$E184,$F184&gt;1,ROUND(F184-E184,6)&lt;ROUND(Mindest,6)))</formula>
    </cfRule>
  </conditionalFormatting>
  <conditionalFormatting sqref="F195:F204">
    <cfRule type="expression" dxfId="4617" priority="191" stopIfTrue="1">
      <formula>$D195="X"</formula>
    </cfRule>
    <cfRule type="expression" dxfId="4616" priority="193" stopIfTrue="1">
      <formula>AND(NOT(ISBLANK(E195)),ISBLANK(F195))</formula>
    </cfRule>
    <cfRule type="expression" dxfId="4615" priority="194" stopIfTrue="1">
      <formula>AND($F195&gt;0,OR($F195&lt;=$E195,$F195&gt;1,ROUND(F195-E195,6)&lt;ROUND(Mindest,6)))</formula>
    </cfRule>
  </conditionalFormatting>
  <conditionalFormatting sqref="F206:F215">
    <cfRule type="expression" dxfId="4614" priority="186" stopIfTrue="1">
      <formula>$D206="X"</formula>
    </cfRule>
    <cfRule type="expression" dxfId="4613" priority="188" stopIfTrue="1">
      <formula>AND(NOT(ISBLANK(E206)),ISBLANK(F206))</formula>
    </cfRule>
    <cfRule type="expression" dxfId="4612" priority="189" stopIfTrue="1">
      <formula>AND($F206&gt;0,OR($F206&lt;=$E206,$F206&gt;1,ROUND(F206-E206,6)&lt;ROUND(Mindest,6)))</formula>
    </cfRule>
  </conditionalFormatting>
  <conditionalFormatting sqref="F217:F226">
    <cfRule type="expression" dxfId="4611" priority="181" stopIfTrue="1">
      <formula>$D217="X"</formula>
    </cfRule>
    <cfRule type="expression" dxfId="4610" priority="183" stopIfTrue="1">
      <formula>AND(NOT(ISBLANK(E217)),ISBLANK(F217))</formula>
    </cfRule>
    <cfRule type="expression" dxfId="4609" priority="184" stopIfTrue="1">
      <formula>AND($F217&gt;0,OR($F217&lt;=$E217,$F217&gt;1,ROUND(F217-E217,6)&lt;ROUND(Mindest,6)))</formula>
    </cfRule>
  </conditionalFormatting>
  <conditionalFormatting sqref="F228:F237">
    <cfRule type="expression" dxfId="4608" priority="176" stopIfTrue="1">
      <formula>$D228="X"</formula>
    </cfRule>
    <cfRule type="expression" dxfId="4607" priority="178" stopIfTrue="1">
      <formula>AND(NOT(ISBLANK(E228)),ISBLANK(F228))</formula>
    </cfRule>
    <cfRule type="expression" dxfId="4606" priority="179" stopIfTrue="1">
      <formula>AND($F228&gt;0,OR($F228&lt;=$E228,$F228&gt;1,ROUND(F228-E228,6)&lt;ROUND(Mindest,6)))</formula>
    </cfRule>
  </conditionalFormatting>
  <conditionalFormatting sqref="F239:F248">
    <cfRule type="expression" dxfId="4605" priority="171" stopIfTrue="1">
      <formula>$D239="X"</formula>
    </cfRule>
    <cfRule type="expression" dxfId="4604" priority="173" stopIfTrue="1">
      <formula>AND(NOT(ISBLANK(E239)),ISBLANK(F239))</formula>
    </cfRule>
    <cfRule type="expression" dxfId="4603" priority="174" stopIfTrue="1">
      <formula>AND($F239&gt;0,OR($F239&lt;=$E239,$F239&gt;1,ROUND(F239-E239,6)&lt;ROUND(Mindest,6)))</formula>
    </cfRule>
  </conditionalFormatting>
  <conditionalFormatting sqref="F250:F259">
    <cfRule type="expression" dxfId="4602" priority="166" stopIfTrue="1">
      <formula>$D250="X"</formula>
    </cfRule>
    <cfRule type="expression" dxfId="4601" priority="168" stopIfTrue="1">
      <formula>AND(NOT(ISBLANK(E250)),ISBLANK(F250))</formula>
    </cfRule>
    <cfRule type="expression" dxfId="4600" priority="169" stopIfTrue="1">
      <formula>AND($F250&gt;0,OR($F250&lt;=$E250,$F250&gt;1,ROUND(F250-E250,6)&lt;ROUND(Mindest,6)))</formula>
    </cfRule>
  </conditionalFormatting>
  <conditionalFormatting sqref="F261:F270">
    <cfRule type="expression" dxfId="4599" priority="161" stopIfTrue="1">
      <formula>$D261="X"</formula>
    </cfRule>
    <cfRule type="expression" dxfId="4598" priority="163" stopIfTrue="1">
      <formula>AND(NOT(ISBLANK(E261)),ISBLANK(F261))</formula>
    </cfRule>
    <cfRule type="expression" dxfId="4597" priority="164" stopIfTrue="1">
      <formula>AND($F261&gt;0,OR($F261&lt;=$E261,$F261&gt;1,ROUND(F261-E261,6)&lt;ROUND(Mindest,6)))</formula>
    </cfRule>
  </conditionalFormatting>
  <conditionalFormatting sqref="F272:F281">
    <cfRule type="expression" dxfId="4596" priority="156" stopIfTrue="1">
      <formula>$D272="X"</formula>
    </cfRule>
    <cfRule type="expression" dxfId="4595" priority="158" stopIfTrue="1">
      <formula>AND(NOT(ISBLANK(E272)),ISBLANK(F272))</formula>
    </cfRule>
    <cfRule type="expression" dxfId="4594" priority="159" stopIfTrue="1">
      <formula>AND($F272&gt;0,OR($F272&lt;=$E272,$F272&gt;1,ROUND(F272-E272,6)&lt;ROUND(Mindest,6)))</formula>
    </cfRule>
  </conditionalFormatting>
  <conditionalFormatting sqref="F283:F292">
    <cfRule type="expression" dxfId="4593" priority="151" stopIfTrue="1">
      <formula>$D283="X"</formula>
    </cfRule>
    <cfRule type="expression" dxfId="4592" priority="153" stopIfTrue="1">
      <formula>AND(NOT(ISBLANK(E283)),ISBLANK(F283))</formula>
    </cfRule>
    <cfRule type="expression" dxfId="4591" priority="154" stopIfTrue="1">
      <formula>AND($F283&gt;0,OR($F283&lt;=$E283,$F283&gt;1,ROUND(F283-E283,6)&lt;ROUND(Mindest,6)))</formula>
    </cfRule>
  </conditionalFormatting>
  <conditionalFormatting sqref="F294:F303">
    <cfRule type="expression" dxfId="4590" priority="146" stopIfTrue="1">
      <formula>$D294="X"</formula>
    </cfRule>
    <cfRule type="expression" dxfId="4589" priority="148" stopIfTrue="1">
      <formula>AND(NOT(ISBLANK(E294)),ISBLANK(F294))</formula>
    </cfRule>
    <cfRule type="expression" dxfId="4588" priority="149" stopIfTrue="1">
      <formula>AND($F294&gt;0,OR($F294&lt;=$E294,$F294&gt;1,ROUND(F294-E294,6)&lt;ROUND(Mindest,6)))</formula>
    </cfRule>
  </conditionalFormatting>
  <conditionalFormatting sqref="F305:F314">
    <cfRule type="expression" dxfId="4587" priority="141" stopIfTrue="1">
      <formula>$D305="X"</formula>
    </cfRule>
    <cfRule type="expression" dxfId="4586" priority="143" stopIfTrue="1">
      <formula>AND(NOT(ISBLANK(E305)),ISBLANK(F305))</formula>
    </cfRule>
    <cfRule type="expression" dxfId="4585" priority="144" stopIfTrue="1">
      <formula>AND($F305&gt;0,OR($F305&lt;=$E305,$F305&gt;1,ROUND(F305-E305,6)&lt;ROUND(Mindest,6)))</formula>
    </cfRule>
  </conditionalFormatting>
  <conditionalFormatting sqref="F316:F325">
    <cfRule type="expression" dxfId="4584" priority="136" stopIfTrue="1">
      <formula>$D316="X"</formula>
    </cfRule>
    <cfRule type="expression" dxfId="4583" priority="138" stopIfTrue="1">
      <formula>AND(NOT(ISBLANK(E316)),ISBLANK(F316))</formula>
    </cfRule>
    <cfRule type="expression" dxfId="4582" priority="139" stopIfTrue="1">
      <formula>AND($F316&gt;0,OR($F316&lt;=$E316,$F316&gt;1,ROUND(F316-E316,6)&lt;ROUND(Mindest,6)))</formula>
    </cfRule>
  </conditionalFormatting>
  <conditionalFormatting sqref="F327:F336">
    <cfRule type="expression" dxfId="4581" priority="131" stopIfTrue="1">
      <formula>$D327="X"</formula>
    </cfRule>
    <cfRule type="expression" dxfId="4580" priority="133" stopIfTrue="1">
      <formula>AND(NOT(ISBLANK(E327)),ISBLANK(F327))</formula>
    </cfRule>
    <cfRule type="expression" dxfId="4579" priority="134" stopIfTrue="1">
      <formula>AND($F327&gt;0,OR($F327&lt;=$E327,$F327&gt;1,ROUND(F327-E327,6)&lt;ROUND(Mindest,6)))</formula>
    </cfRule>
  </conditionalFormatting>
  <conditionalFormatting sqref="F338:F347">
    <cfRule type="expression" dxfId="4578" priority="126" stopIfTrue="1">
      <formula>$D338="X"</formula>
    </cfRule>
    <cfRule type="expression" dxfId="4577" priority="128" stopIfTrue="1">
      <formula>AND(NOT(ISBLANK(E338)),ISBLANK(F338))</formula>
    </cfRule>
    <cfRule type="expression" dxfId="4576" priority="129" stopIfTrue="1">
      <formula>AND($F338&gt;0,OR($F338&lt;=$E338,$F338&gt;1,ROUND(F338-E338,6)&lt;ROUND(Mindest,6)))</formula>
    </cfRule>
  </conditionalFormatting>
  <conditionalFormatting sqref="E9:E17">
    <cfRule type="expression" dxfId="4575" priority="124" stopIfTrue="1">
      <formula>$D9="X"</formula>
    </cfRule>
  </conditionalFormatting>
  <conditionalFormatting sqref="E9:E17">
    <cfRule type="expression" dxfId="4574" priority="125" stopIfTrue="1">
      <formula>AND($E9&gt;0,OR($E9&lt;$F8,ISBLANK(F8)))</formula>
    </cfRule>
  </conditionalFormatting>
  <conditionalFormatting sqref="E20:E28">
    <cfRule type="expression" dxfId="4573" priority="122" stopIfTrue="1">
      <formula>$D20="X"</formula>
    </cfRule>
  </conditionalFormatting>
  <conditionalFormatting sqref="E20:E28">
    <cfRule type="expression" dxfId="4572" priority="123" stopIfTrue="1">
      <formula>AND($E20&gt;0,OR($E20&lt;$F19,ISBLANK(F19)))</formula>
    </cfRule>
  </conditionalFormatting>
  <conditionalFormatting sqref="E31:E39">
    <cfRule type="expression" dxfId="4571" priority="120" stopIfTrue="1">
      <formula>$D31="X"</formula>
    </cfRule>
  </conditionalFormatting>
  <conditionalFormatting sqref="E31:E39">
    <cfRule type="expression" dxfId="4570" priority="121" stopIfTrue="1">
      <formula>AND($E31&gt;0,OR($E31&lt;$F30,ISBLANK(F30)))</formula>
    </cfRule>
  </conditionalFormatting>
  <conditionalFormatting sqref="E42:E50">
    <cfRule type="expression" dxfId="4569" priority="118" stopIfTrue="1">
      <formula>$D42="X"</formula>
    </cfRule>
  </conditionalFormatting>
  <conditionalFormatting sqref="E42:E50">
    <cfRule type="expression" dxfId="4568" priority="119" stopIfTrue="1">
      <formula>AND($E42&gt;0,OR($E42&lt;$F41,ISBLANK(F41)))</formula>
    </cfRule>
  </conditionalFormatting>
  <conditionalFormatting sqref="E53:E61">
    <cfRule type="expression" dxfId="4567" priority="116" stopIfTrue="1">
      <formula>$D53="X"</formula>
    </cfRule>
  </conditionalFormatting>
  <conditionalFormatting sqref="E53:E61">
    <cfRule type="expression" dxfId="4566" priority="117" stopIfTrue="1">
      <formula>AND($E53&gt;0,OR($E53&lt;$F52,ISBLANK(F52)))</formula>
    </cfRule>
  </conditionalFormatting>
  <conditionalFormatting sqref="E64:E72">
    <cfRule type="expression" dxfId="4565" priority="114" stopIfTrue="1">
      <formula>$D64="X"</formula>
    </cfRule>
  </conditionalFormatting>
  <conditionalFormatting sqref="E64:E72">
    <cfRule type="expression" dxfId="4564" priority="115" stopIfTrue="1">
      <formula>AND($E64&gt;0,OR($E64&lt;$F63,ISBLANK(F63)))</formula>
    </cfRule>
  </conditionalFormatting>
  <conditionalFormatting sqref="E75:E83">
    <cfRule type="expression" dxfId="4563" priority="112" stopIfTrue="1">
      <formula>$D75="X"</formula>
    </cfRule>
  </conditionalFormatting>
  <conditionalFormatting sqref="E75:E83">
    <cfRule type="expression" dxfId="4562" priority="113" stopIfTrue="1">
      <formula>AND($E75&gt;0,OR($E75&lt;$F74,ISBLANK(F74)))</formula>
    </cfRule>
  </conditionalFormatting>
  <conditionalFormatting sqref="E86:E94">
    <cfRule type="expression" dxfId="4561" priority="110" stopIfTrue="1">
      <formula>$D86="X"</formula>
    </cfRule>
  </conditionalFormatting>
  <conditionalFormatting sqref="E86:E94">
    <cfRule type="expression" dxfId="4560" priority="111" stopIfTrue="1">
      <formula>AND($E86&gt;0,OR($E86&lt;$F85,ISBLANK(F85)))</formula>
    </cfRule>
  </conditionalFormatting>
  <conditionalFormatting sqref="E97:E105">
    <cfRule type="expression" dxfId="4559" priority="108" stopIfTrue="1">
      <formula>$D97="X"</formula>
    </cfRule>
  </conditionalFormatting>
  <conditionalFormatting sqref="E97:E105">
    <cfRule type="expression" dxfId="4558" priority="109" stopIfTrue="1">
      <formula>AND($E97&gt;0,OR($E97&lt;$F96,ISBLANK(F96)))</formula>
    </cfRule>
  </conditionalFormatting>
  <conditionalFormatting sqref="E108:E116">
    <cfRule type="expression" dxfId="4557" priority="106" stopIfTrue="1">
      <formula>$D108="X"</formula>
    </cfRule>
  </conditionalFormatting>
  <conditionalFormatting sqref="E108:E116">
    <cfRule type="expression" dxfId="4556" priority="107" stopIfTrue="1">
      <formula>AND($E108&gt;0,OR($E108&lt;$F107,ISBLANK(F107)))</formula>
    </cfRule>
  </conditionalFormatting>
  <conditionalFormatting sqref="E119:E127">
    <cfRule type="expression" dxfId="4555" priority="104" stopIfTrue="1">
      <formula>$D119="X"</formula>
    </cfRule>
  </conditionalFormatting>
  <conditionalFormatting sqref="E119:E127">
    <cfRule type="expression" dxfId="4554" priority="105" stopIfTrue="1">
      <formula>AND($E119&gt;0,OR($E119&lt;$F118,ISBLANK(F118)))</formula>
    </cfRule>
  </conditionalFormatting>
  <conditionalFormatting sqref="E130:E138">
    <cfRule type="expression" dxfId="4553" priority="102" stopIfTrue="1">
      <formula>$D130="X"</formula>
    </cfRule>
  </conditionalFormatting>
  <conditionalFormatting sqref="E130:E138">
    <cfRule type="expression" dxfId="4552" priority="103" stopIfTrue="1">
      <formula>AND($E130&gt;0,OR($E130&lt;$F129,ISBLANK(F129)))</formula>
    </cfRule>
  </conditionalFormatting>
  <conditionalFormatting sqref="E141:E149">
    <cfRule type="expression" dxfId="4551" priority="100" stopIfTrue="1">
      <formula>$D141="X"</formula>
    </cfRule>
  </conditionalFormatting>
  <conditionalFormatting sqref="E141:E149">
    <cfRule type="expression" dxfId="4550" priority="101" stopIfTrue="1">
      <formula>AND($E141&gt;0,OR($E141&lt;$F140,ISBLANK(F140)))</formula>
    </cfRule>
  </conditionalFormatting>
  <conditionalFormatting sqref="E152:E160">
    <cfRule type="expression" dxfId="4549" priority="98" stopIfTrue="1">
      <formula>$D152="X"</formula>
    </cfRule>
  </conditionalFormatting>
  <conditionalFormatting sqref="E152:E160">
    <cfRule type="expression" dxfId="4548" priority="99" stopIfTrue="1">
      <formula>AND($E152&gt;0,OR($E152&lt;$F151,ISBLANK(F151)))</formula>
    </cfRule>
  </conditionalFormatting>
  <conditionalFormatting sqref="E163:E171">
    <cfRule type="expression" dxfId="4547" priority="96" stopIfTrue="1">
      <formula>$D163="X"</formula>
    </cfRule>
  </conditionalFormatting>
  <conditionalFormatting sqref="E163:E171">
    <cfRule type="expression" dxfId="4546" priority="97" stopIfTrue="1">
      <formula>AND($E163&gt;0,OR($E163&lt;$F162,ISBLANK(F162)))</formula>
    </cfRule>
  </conditionalFormatting>
  <conditionalFormatting sqref="E174:E182">
    <cfRule type="expression" dxfId="4545" priority="94" stopIfTrue="1">
      <formula>$D174="X"</formula>
    </cfRule>
  </conditionalFormatting>
  <conditionalFormatting sqref="E174:E182">
    <cfRule type="expression" dxfId="4544" priority="95" stopIfTrue="1">
      <formula>AND($E174&gt;0,OR($E174&lt;$F173,ISBLANK(F173)))</formula>
    </cfRule>
  </conditionalFormatting>
  <conditionalFormatting sqref="E185:E193">
    <cfRule type="expression" dxfId="4543" priority="92" stopIfTrue="1">
      <formula>$D185="X"</formula>
    </cfRule>
  </conditionalFormatting>
  <conditionalFormatting sqref="E185:E193">
    <cfRule type="expression" dxfId="4542" priority="93" stopIfTrue="1">
      <formula>AND($E185&gt;0,OR($E185&lt;$F184,ISBLANK(F184)))</formula>
    </cfRule>
  </conditionalFormatting>
  <conditionalFormatting sqref="E196:E204">
    <cfRule type="expression" dxfId="4541" priority="90" stopIfTrue="1">
      <formula>$D196="X"</formula>
    </cfRule>
  </conditionalFormatting>
  <conditionalFormatting sqref="E196:E204">
    <cfRule type="expression" dxfId="4540" priority="91" stopIfTrue="1">
      <formula>AND($E196&gt;0,OR($E196&lt;$F195,ISBLANK(F195)))</formula>
    </cfRule>
  </conditionalFormatting>
  <conditionalFormatting sqref="E207:E215">
    <cfRule type="expression" dxfId="4539" priority="88" stopIfTrue="1">
      <formula>$D207="X"</formula>
    </cfRule>
  </conditionalFormatting>
  <conditionalFormatting sqref="E207:E215">
    <cfRule type="expression" dxfId="4538" priority="89" stopIfTrue="1">
      <formula>AND($E207&gt;0,OR($E207&lt;$F206,ISBLANK(F206)))</formula>
    </cfRule>
  </conditionalFormatting>
  <conditionalFormatting sqref="E218:E226">
    <cfRule type="expression" dxfId="4537" priority="86" stopIfTrue="1">
      <formula>$D218="X"</formula>
    </cfRule>
  </conditionalFormatting>
  <conditionalFormatting sqref="E218:E226">
    <cfRule type="expression" dxfId="4536" priority="87" stopIfTrue="1">
      <formula>AND($E218&gt;0,OR($E218&lt;$F217,ISBLANK(F217)))</formula>
    </cfRule>
  </conditionalFormatting>
  <conditionalFormatting sqref="E229:E237">
    <cfRule type="expression" dxfId="4535" priority="84" stopIfTrue="1">
      <formula>$D229="X"</formula>
    </cfRule>
  </conditionalFormatting>
  <conditionalFormatting sqref="E229:E237">
    <cfRule type="expression" dxfId="4534" priority="85" stopIfTrue="1">
      <formula>AND($E229&gt;0,OR($E229&lt;$F228,ISBLANK(F228)))</formula>
    </cfRule>
  </conditionalFormatting>
  <conditionalFormatting sqref="E240:E248">
    <cfRule type="expression" dxfId="4533" priority="82" stopIfTrue="1">
      <formula>$D240="X"</formula>
    </cfRule>
  </conditionalFormatting>
  <conditionalFormatting sqref="E240:E248">
    <cfRule type="expression" dxfId="4532" priority="83" stopIfTrue="1">
      <formula>AND($E240&gt;0,OR($E240&lt;$F239,ISBLANK(F239)))</formula>
    </cfRule>
  </conditionalFormatting>
  <conditionalFormatting sqref="E251:E259">
    <cfRule type="expression" dxfId="4531" priority="80" stopIfTrue="1">
      <formula>$D251="X"</formula>
    </cfRule>
  </conditionalFormatting>
  <conditionalFormatting sqref="E251:E259">
    <cfRule type="expression" dxfId="4530" priority="81" stopIfTrue="1">
      <formula>AND($E251&gt;0,OR($E251&lt;$F250,ISBLANK(F250)))</formula>
    </cfRule>
  </conditionalFormatting>
  <conditionalFormatting sqref="E262:E270">
    <cfRule type="expression" dxfId="4529" priority="78" stopIfTrue="1">
      <formula>$D262="X"</formula>
    </cfRule>
  </conditionalFormatting>
  <conditionalFormatting sqref="E262:E270">
    <cfRule type="expression" dxfId="4528" priority="79" stopIfTrue="1">
      <formula>AND($E262&gt;0,OR($E262&lt;$F261,ISBLANK(F261)))</formula>
    </cfRule>
  </conditionalFormatting>
  <conditionalFormatting sqref="E273:E281">
    <cfRule type="expression" dxfId="4527" priority="76" stopIfTrue="1">
      <formula>$D273="X"</formula>
    </cfRule>
  </conditionalFormatting>
  <conditionalFormatting sqref="E273:E281">
    <cfRule type="expression" dxfId="4526" priority="77" stopIfTrue="1">
      <formula>AND($E273&gt;0,OR($E273&lt;$F272,ISBLANK(F272)))</formula>
    </cfRule>
  </conditionalFormatting>
  <conditionalFormatting sqref="E284:E292">
    <cfRule type="expression" dxfId="4525" priority="74" stopIfTrue="1">
      <formula>$D284="X"</formula>
    </cfRule>
  </conditionalFormatting>
  <conditionalFormatting sqref="E284:E292">
    <cfRule type="expression" dxfId="4524" priority="75" stopIfTrue="1">
      <formula>AND($E284&gt;0,OR($E284&lt;$F283,ISBLANK(F283)))</formula>
    </cfRule>
  </conditionalFormatting>
  <conditionalFormatting sqref="E295:E303">
    <cfRule type="expression" dxfId="4523" priority="72" stopIfTrue="1">
      <formula>$D295="X"</formula>
    </cfRule>
  </conditionalFormatting>
  <conditionalFormatting sqref="E295:E303">
    <cfRule type="expression" dxfId="4522" priority="73" stopIfTrue="1">
      <formula>AND($E295&gt;0,OR($E295&lt;$F294,ISBLANK(F294)))</formula>
    </cfRule>
  </conditionalFormatting>
  <conditionalFormatting sqref="E306:E314">
    <cfRule type="expression" dxfId="4521" priority="70" stopIfTrue="1">
      <formula>$D306="X"</formula>
    </cfRule>
  </conditionalFormatting>
  <conditionalFormatting sqref="E306:E314">
    <cfRule type="expression" dxfId="4520" priority="71" stopIfTrue="1">
      <formula>AND($E306&gt;0,OR($E306&lt;$F305,ISBLANK(F305)))</formula>
    </cfRule>
  </conditionalFormatting>
  <conditionalFormatting sqref="E317:E325">
    <cfRule type="expression" dxfId="4519" priority="68" stopIfTrue="1">
      <formula>$D317="X"</formula>
    </cfRule>
  </conditionalFormatting>
  <conditionalFormatting sqref="E317:E325">
    <cfRule type="expression" dxfId="4518" priority="69" stopIfTrue="1">
      <formula>AND($E317&gt;0,OR($E317&lt;$F316,ISBLANK(F316)))</formula>
    </cfRule>
  </conditionalFormatting>
  <conditionalFormatting sqref="E328:E336">
    <cfRule type="expression" dxfId="4517" priority="66" stopIfTrue="1">
      <formula>$D328="X"</formula>
    </cfRule>
  </conditionalFormatting>
  <conditionalFormatting sqref="E328:E336">
    <cfRule type="expression" dxfId="4516" priority="67" stopIfTrue="1">
      <formula>AND($E328&gt;0,OR($E328&lt;$F327,ISBLANK(F327)))</formula>
    </cfRule>
  </conditionalFormatting>
  <conditionalFormatting sqref="E339:E347">
    <cfRule type="expression" dxfId="4515" priority="64" stopIfTrue="1">
      <formula>$D339="X"</formula>
    </cfRule>
  </conditionalFormatting>
  <conditionalFormatting sqref="E339:E347">
    <cfRule type="expression" dxfId="4514"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4513" priority="63">
      <formula>OR($N$5="x",$N$5="X")</formula>
    </cfRule>
  </conditionalFormatting>
  <conditionalFormatting sqref="O348">
    <cfRule type="expression" dxfId="4512" priority="1" stopIfTrue="1">
      <formula>$D348="X"</formula>
    </cfRule>
  </conditionalFormatting>
  <conditionalFormatting sqref="P29">
    <cfRule type="expression" dxfId="4511" priority="61" stopIfTrue="1">
      <formula>$D29="X"</formula>
    </cfRule>
  </conditionalFormatting>
  <conditionalFormatting sqref="P40">
    <cfRule type="expression" dxfId="4510" priority="60" stopIfTrue="1">
      <formula>$D40="X"</formula>
    </cfRule>
  </conditionalFormatting>
  <conditionalFormatting sqref="P51">
    <cfRule type="expression" dxfId="4509" priority="59" stopIfTrue="1">
      <formula>$D51="X"</formula>
    </cfRule>
  </conditionalFormatting>
  <conditionalFormatting sqref="P62">
    <cfRule type="expression" dxfId="4508" priority="58" stopIfTrue="1">
      <formula>$D62="X"</formula>
    </cfRule>
  </conditionalFormatting>
  <conditionalFormatting sqref="P73">
    <cfRule type="expression" dxfId="4507" priority="57" stopIfTrue="1">
      <formula>$D73="X"</formula>
    </cfRule>
  </conditionalFormatting>
  <conditionalFormatting sqref="P84">
    <cfRule type="expression" dxfId="4506" priority="56" stopIfTrue="1">
      <formula>$D84="X"</formula>
    </cfRule>
  </conditionalFormatting>
  <conditionalFormatting sqref="P95">
    <cfRule type="expression" dxfId="4505" priority="55" stopIfTrue="1">
      <formula>$D95="X"</formula>
    </cfRule>
  </conditionalFormatting>
  <conditionalFormatting sqref="P106">
    <cfRule type="expression" dxfId="4504" priority="54" stopIfTrue="1">
      <formula>$D106="X"</formula>
    </cfRule>
  </conditionalFormatting>
  <conditionalFormatting sqref="P117">
    <cfRule type="expression" dxfId="4503" priority="53" stopIfTrue="1">
      <formula>$D117="X"</formula>
    </cfRule>
  </conditionalFormatting>
  <conditionalFormatting sqref="P128">
    <cfRule type="expression" dxfId="4502" priority="52" stopIfTrue="1">
      <formula>$D128="X"</formula>
    </cfRule>
  </conditionalFormatting>
  <conditionalFormatting sqref="P139">
    <cfRule type="expression" dxfId="4501" priority="51" stopIfTrue="1">
      <formula>$D139="X"</formula>
    </cfRule>
  </conditionalFormatting>
  <conditionalFormatting sqref="P150">
    <cfRule type="expression" dxfId="4500" priority="50" stopIfTrue="1">
      <formula>$D150="X"</formula>
    </cfRule>
  </conditionalFormatting>
  <conditionalFormatting sqref="P161">
    <cfRule type="expression" dxfId="4499" priority="49" stopIfTrue="1">
      <formula>$D161="X"</formula>
    </cfRule>
  </conditionalFormatting>
  <conditionalFormatting sqref="P172">
    <cfRule type="expression" dxfId="4498" priority="48" stopIfTrue="1">
      <formula>$D172="X"</formula>
    </cfRule>
  </conditionalFormatting>
  <conditionalFormatting sqref="P183">
    <cfRule type="expression" dxfId="4497" priority="47" stopIfTrue="1">
      <formula>$D183="X"</formula>
    </cfRule>
  </conditionalFormatting>
  <conditionalFormatting sqref="P194">
    <cfRule type="expression" dxfId="4496" priority="46" stopIfTrue="1">
      <formula>$D194="X"</formula>
    </cfRule>
  </conditionalFormatting>
  <conditionalFormatting sqref="P205">
    <cfRule type="expression" dxfId="4495" priority="45" stopIfTrue="1">
      <formula>$D205="X"</formula>
    </cfRule>
  </conditionalFormatting>
  <conditionalFormatting sqref="P216">
    <cfRule type="expression" dxfId="4494" priority="44" stopIfTrue="1">
      <formula>$D216="X"</formula>
    </cfRule>
  </conditionalFormatting>
  <conditionalFormatting sqref="P227">
    <cfRule type="expression" dxfId="4493" priority="43" stopIfTrue="1">
      <formula>$D227="X"</formula>
    </cfRule>
  </conditionalFormatting>
  <conditionalFormatting sqref="P238">
    <cfRule type="expression" dxfId="4492" priority="42" stopIfTrue="1">
      <formula>$D238="X"</formula>
    </cfRule>
  </conditionalFormatting>
  <conditionalFormatting sqref="P249">
    <cfRule type="expression" dxfId="4491" priority="41" stopIfTrue="1">
      <formula>$D249="X"</formula>
    </cfRule>
  </conditionalFormatting>
  <conditionalFormatting sqref="P260">
    <cfRule type="expression" dxfId="4490" priority="40" stopIfTrue="1">
      <formula>$D260="X"</formula>
    </cfRule>
  </conditionalFormatting>
  <conditionalFormatting sqref="P271">
    <cfRule type="expression" dxfId="4489" priority="39" stopIfTrue="1">
      <formula>$D271="X"</formula>
    </cfRule>
  </conditionalFormatting>
  <conditionalFormatting sqref="P282">
    <cfRule type="expression" dxfId="4488" priority="38" stopIfTrue="1">
      <formula>$D282="X"</formula>
    </cfRule>
  </conditionalFormatting>
  <conditionalFormatting sqref="P293">
    <cfRule type="expression" dxfId="4487" priority="37" stopIfTrue="1">
      <formula>$D293="X"</formula>
    </cfRule>
  </conditionalFormatting>
  <conditionalFormatting sqref="P304">
    <cfRule type="expression" dxfId="4486" priority="36" stopIfTrue="1">
      <formula>$D304="X"</formula>
    </cfRule>
  </conditionalFormatting>
  <conditionalFormatting sqref="P315">
    <cfRule type="expression" dxfId="4485" priority="35" stopIfTrue="1">
      <formula>$D315="X"</formula>
    </cfRule>
  </conditionalFormatting>
  <conditionalFormatting sqref="P326">
    <cfRule type="expression" dxfId="4484" priority="34" stopIfTrue="1">
      <formula>$D326="X"</formula>
    </cfRule>
  </conditionalFormatting>
  <conditionalFormatting sqref="P337">
    <cfRule type="expression" dxfId="4483" priority="33" stopIfTrue="1">
      <formula>$D337="X"</formula>
    </cfRule>
  </conditionalFormatting>
  <conditionalFormatting sqref="P348">
    <cfRule type="expression" dxfId="4482" priority="32" stopIfTrue="1">
      <formula>$D348="X"</formula>
    </cfRule>
  </conditionalFormatting>
  <conditionalFormatting sqref="O18">
    <cfRule type="expression" dxfId="4481" priority="31" stopIfTrue="1">
      <formula>$D18="X"</formula>
    </cfRule>
  </conditionalFormatting>
  <conditionalFormatting sqref="O29">
    <cfRule type="expression" dxfId="4480" priority="30" stopIfTrue="1">
      <formula>$D29="X"</formula>
    </cfRule>
  </conditionalFormatting>
  <conditionalFormatting sqref="O40">
    <cfRule type="expression" dxfId="4479" priority="29" stopIfTrue="1">
      <formula>$D40="X"</formula>
    </cfRule>
  </conditionalFormatting>
  <conditionalFormatting sqref="O51">
    <cfRule type="expression" dxfId="4478" priority="28" stopIfTrue="1">
      <formula>$D51="X"</formula>
    </cfRule>
  </conditionalFormatting>
  <conditionalFormatting sqref="O62">
    <cfRule type="expression" dxfId="4477" priority="27" stopIfTrue="1">
      <formula>$D62="X"</formula>
    </cfRule>
  </conditionalFormatting>
  <conditionalFormatting sqref="O73">
    <cfRule type="expression" dxfId="4476" priority="26" stopIfTrue="1">
      <formula>$D73="X"</formula>
    </cfRule>
  </conditionalFormatting>
  <conditionalFormatting sqref="O84">
    <cfRule type="expression" dxfId="4475" priority="25" stopIfTrue="1">
      <formula>$D84="X"</formula>
    </cfRule>
  </conditionalFormatting>
  <conditionalFormatting sqref="O95">
    <cfRule type="expression" dxfId="4474" priority="24" stopIfTrue="1">
      <formula>$D95="X"</formula>
    </cfRule>
  </conditionalFormatting>
  <conditionalFormatting sqref="O106">
    <cfRule type="expression" dxfId="4473" priority="23" stopIfTrue="1">
      <formula>$D106="X"</formula>
    </cfRule>
  </conditionalFormatting>
  <conditionalFormatting sqref="O117">
    <cfRule type="expression" dxfId="4472" priority="22" stopIfTrue="1">
      <formula>$D117="X"</formula>
    </cfRule>
  </conditionalFormatting>
  <conditionalFormatting sqref="O128">
    <cfRule type="expression" dxfId="4471" priority="21" stopIfTrue="1">
      <formula>$D128="X"</formula>
    </cfRule>
  </conditionalFormatting>
  <conditionalFormatting sqref="O139">
    <cfRule type="expression" dxfId="4470" priority="20" stopIfTrue="1">
      <formula>$D139="X"</formula>
    </cfRule>
  </conditionalFormatting>
  <conditionalFormatting sqref="O150">
    <cfRule type="expression" dxfId="4469" priority="19" stopIfTrue="1">
      <formula>$D150="X"</formula>
    </cfRule>
  </conditionalFormatting>
  <conditionalFormatting sqref="O161">
    <cfRule type="expression" dxfId="4468" priority="18" stopIfTrue="1">
      <formula>$D161="X"</formula>
    </cfRule>
  </conditionalFormatting>
  <conditionalFormatting sqref="O172">
    <cfRule type="expression" dxfId="4467" priority="17" stopIfTrue="1">
      <formula>$D172="X"</formula>
    </cfRule>
  </conditionalFormatting>
  <conditionalFormatting sqref="O183">
    <cfRule type="expression" dxfId="4466" priority="16" stopIfTrue="1">
      <formula>$D183="X"</formula>
    </cfRule>
  </conditionalFormatting>
  <conditionalFormatting sqref="O194">
    <cfRule type="expression" dxfId="4465" priority="15" stopIfTrue="1">
      <formula>$D194="X"</formula>
    </cfRule>
  </conditionalFormatting>
  <conditionalFormatting sqref="O205">
    <cfRule type="expression" dxfId="4464" priority="14" stopIfTrue="1">
      <formula>$D205="X"</formula>
    </cfRule>
  </conditionalFormatting>
  <conditionalFormatting sqref="O216">
    <cfRule type="expression" dxfId="4463" priority="13" stopIfTrue="1">
      <formula>$D216="X"</formula>
    </cfRule>
  </conditionalFormatting>
  <conditionalFormatting sqref="O227">
    <cfRule type="expression" dxfId="4462" priority="12" stopIfTrue="1">
      <formula>$D227="X"</formula>
    </cfRule>
  </conditionalFormatting>
  <conditionalFormatting sqref="O238">
    <cfRule type="expression" dxfId="4461" priority="11" stopIfTrue="1">
      <formula>$D238="X"</formula>
    </cfRule>
  </conditionalFormatting>
  <conditionalFormatting sqref="O249">
    <cfRule type="expression" dxfId="4460" priority="10" stopIfTrue="1">
      <formula>$D249="X"</formula>
    </cfRule>
  </conditionalFormatting>
  <conditionalFormatting sqref="O260">
    <cfRule type="expression" dxfId="4459" priority="9" stopIfTrue="1">
      <formula>$D260="X"</formula>
    </cfRule>
  </conditionalFormatting>
  <conditionalFormatting sqref="O271">
    <cfRule type="expression" dxfId="4458" priority="8" stopIfTrue="1">
      <formula>$D271="X"</formula>
    </cfRule>
  </conditionalFormatting>
  <conditionalFormatting sqref="O282">
    <cfRule type="expression" dxfId="4457" priority="7" stopIfTrue="1">
      <formula>$D282="X"</formula>
    </cfRule>
  </conditionalFormatting>
  <conditionalFormatting sqref="O293">
    <cfRule type="expression" dxfId="4456" priority="6" stopIfTrue="1">
      <formula>$D293="X"</formula>
    </cfRule>
  </conditionalFormatting>
  <conditionalFormatting sqref="O304">
    <cfRule type="expression" dxfId="4455" priority="5" stopIfTrue="1">
      <formula>$D304="X"</formula>
    </cfRule>
  </conditionalFormatting>
  <conditionalFormatting sqref="O315">
    <cfRule type="expression" dxfId="4454" priority="4" stopIfTrue="1">
      <formula>$D315="X"</formula>
    </cfRule>
  </conditionalFormatting>
  <conditionalFormatting sqref="O326">
    <cfRule type="expression" dxfId="4453" priority="3" stopIfTrue="1">
      <formula>$D326="X"</formula>
    </cfRule>
  </conditionalFormatting>
  <conditionalFormatting sqref="O337">
    <cfRule type="expression" dxfId="4452"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EFBC8ED9-156A-4738-9331-7DA7DFBB012D}">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BFB4DD09-CD0C-4BE3-B218-D879AE129389}">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2C8DEAE6-1F6C-450C-81B1-B11BD4048F69}">
            <xm:f>ABS($K$350)&gt;(DATEN!$C$5-DATEN!$C$6)*2</xm:f>
            <x14:dxf>
              <fill>
                <patternFill>
                  <bgColor rgb="FFFF0000"/>
                </patternFill>
              </fill>
            </x14:dxf>
          </x14:cfRule>
          <x14:cfRule type="expression" priority="383" id="{00B6D887-7DD0-4DA9-B8C7-2622E293836D}">
            <xm:f>ABS($K$350)&gt;(DATEN!$C$5-DATEN!$C$6)</xm:f>
            <x14:dxf>
              <fill>
                <patternFill>
                  <bgColor rgb="FFFFFF00"/>
                </patternFill>
              </fill>
            </x14:dxf>
          </x14:cfRule>
          <xm:sqref>K350</xm:sqref>
        </x14:conditionalFormatting>
        <x14:conditionalFormatting xmlns:xm="http://schemas.microsoft.com/office/excel/2006/main">
          <x14:cfRule type="expression" priority="380" id="{CC701E56-0B53-4824-9E14-43DECB5D55D2}">
            <xm:f>ABS($K$353)&gt;(DATEN!$C$5-DATEN!$C$6)*2</xm:f>
            <x14:dxf>
              <fill>
                <patternFill>
                  <bgColor rgb="FFFF0000"/>
                </patternFill>
              </fill>
            </x14:dxf>
          </x14:cfRule>
          <x14:cfRule type="expression" priority="381" id="{057EBD0E-3DEF-45A4-A4ED-C2FEEB84EC2D}">
            <xm:f>ABS($K$353)&gt;(DATEN!$C$5-DATEN!$C$6)</xm:f>
            <x14:dxf>
              <fill>
                <patternFill>
                  <bgColor rgb="FFFFFF00"/>
                </patternFill>
              </fill>
            </x14:dxf>
          </x14:cfRule>
          <xm:sqref>K353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3</v>
      </c>
      <c r="B2" s="296" t="str">
        <f>CONCATENATE("Arbeitszeiterfassung ",TEXT(B18,"MMMM JJJJ"))</f>
        <v>Arbeitszeiterfassung März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IF(DATEN!S19="","!!! Dieser Monat wird nicht gewertet !!!","")</f>
        <v/>
      </c>
      <c r="D4" s="18"/>
      <c r="I4" s="7"/>
      <c r="J4" s="7"/>
      <c r="M4" s="280" t="s">
        <v>176</v>
      </c>
      <c r="N4" s="281"/>
      <c r="O4" s="121"/>
      <c r="P4" s="121"/>
    </row>
    <row r="5" spans="1:27" ht="15.75" customHeight="1" thickBot="1" x14ac:dyDescent="0.25">
      <c r="D5" s="18"/>
      <c r="E5" s="100"/>
      <c r="F5" s="101">
        <f>MAX(Februar!F338:F347)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
      </c>
      <c r="B8" s="66">
        <f>DATE(DATEN!$H$3,$A$2,1)</f>
        <v>44620</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44620</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44620</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44620</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44620</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44620</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44620</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44620</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44620</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44620</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DATE(DATEN!$H$3,$A$2,1)</f>
        <v>44620</v>
      </c>
      <c r="C18" s="78">
        <f>IF(WEEKDAY(B18)=1,7,WEEKDAY(B18)-1)</f>
        <v>7</v>
      </c>
      <c r="D18" s="79" t="str" cm="1">
        <f t="array" aca="1" ref="D18" ca="1">IF(LEN(B18)&gt;0,IF(OR(INDIRECT("DATEN!D"&amp;9+C18)=0,NOT(ISNA(MATCH(B18,DATEN!$D$18:$D$33,0)))),"X",IF(OR(B18=DATEN!$D$26-1,B18=DATEN!$D$27-2,B18=DATEN!$D$30-2),"V","")),"")</f>
        <v>X</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v>
      </c>
      <c r="L18" s="146" t="str">
        <f ca="1">IF(X18&gt;MaxWoZeit,"WoArbZeit&gt;48h!","")</f>
        <v/>
      </c>
      <c r="M18" s="93" t="str">
        <f>IF(V10&gt;V11,V10-V11,"")</f>
        <v/>
      </c>
      <c r="N18" s="93">
        <f>SUM(N8:N17)</f>
        <v>0</v>
      </c>
      <c r="O18" s="93">
        <f ca="1">IF(WEEKDAY(B18,2)=7,SUMIF('Auswertung-Wochen'!$Y$2:$Y$366,P18,'Auswertung-Wochen'!$V$2:$V$366)-SUMIF('Auswertung-Wochen'!$Y$2:$Y$366,P18,'Auswertung-Wochen'!$W$2:$W$366),"")</f>
        <v>-1.6458333333333335</v>
      </c>
      <c r="P18" s="93" t="str">
        <f>YEAR(B18)&amp;"-"&amp;TEXT(_xlfn.ISOWEEKNUM(B18),"00")</f>
        <v>2026-09</v>
      </c>
      <c r="Q18" s="94">
        <f>SUM(Q8:Q17)</f>
        <v>0</v>
      </c>
      <c r="R18" s="94"/>
      <c r="S18" s="94"/>
      <c r="T18" s="94"/>
      <c r="U18" s="125"/>
      <c r="V18" s="105">
        <f ca="1">IF(D18="x",DATEN!$N$88,DATEN!$N$87)</f>
        <v>0.16666666666666666</v>
      </c>
      <c r="W18" s="91" t="s">
        <v>92</v>
      </c>
      <c r="X18" s="145">
        <f ca="1">IF(LEN(B18)&gt;0,IF(WEEKDAY(B18,2)=1,H18,H18+X7),X7)</f>
        <v>0.125</v>
      </c>
      <c r="Y18" s="91"/>
      <c r="Z18" s="202" t="str">
        <f t="shared" si="5"/>
        <v/>
      </c>
      <c r="AA18" s="203" t="str">
        <f t="shared" si="6"/>
        <v/>
      </c>
    </row>
    <row r="19" spans="1:27" ht="14.25" x14ac:dyDescent="0.25">
      <c r="A19" s="285" t="str">
        <f>IF(ISNA(MATCH(B29,DATEN!$D$18:$D$42,0)),"",INDEX(DATEN!$C$18:$D$42,MATCH(B29,DATEN!$D$18:$D$42,0),1))</f>
        <v/>
      </c>
      <c r="B19" s="66">
        <f t="shared" ref="B19:B28" si="8">B8+1</f>
        <v>44621</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44621</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44621</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44621</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44621</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44621</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44621</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44621</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44621</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44621</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
      </c>
      <c r="B29" s="81">
        <f>B18+1</f>
        <v>44621</v>
      </c>
      <c r="C29" s="78">
        <f>IF(WEEKDAY(B29)=1,7,WEEKDAY(B29)-1)</f>
        <v>1</v>
      </c>
      <c r="D29" s="79" t="str" cm="1">
        <f t="array" aca="1" ref="D29" ca="1">IF(LEN(B29)&gt;0,IF(OR(INDIRECT("DATEN!D"&amp;9+C29)=0,NOT(ISNA(MATCH(B29,DATEN!$D$18:$D$33,0)))),"X",IF(OR(B29=DATEN!$D$26-1,B29=DATEN!$D$27-2,B29=DATEN!$D$30-2),"V","")),"")</f>
        <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-0.329166666666667</v>
      </c>
      <c r="L29" s="146" t="str">
        <f>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2026-10</v>
      </c>
      <c r="Q29" s="94">
        <f>SUM(Q19:Q28)</f>
        <v>0</v>
      </c>
      <c r="R29" s="94"/>
      <c r="S29" s="94"/>
      <c r="T29" s="94"/>
      <c r="U29" s="125"/>
      <c r="V29" s="105">
        <f ca="1">IF(D29="x",DATEN!$N$88,DATEN!$N$87)</f>
        <v>0.125</v>
      </c>
      <c r="W29" s="91" t="s">
        <v>92</v>
      </c>
      <c r="X29" s="145">
        <f>IF(LEN(B29)&gt;0,IF(WEEKDAY(B29,2)=1,H29,H29+X18),X18)</f>
        <v>0</v>
      </c>
      <c r="Z29" s="202" t="str">
        <f t="shared" si="5"/>
        <v/>
      </c>
      <c r="AA29" s="203" t="str">
        <f t="shared" si="6"/>
        <v/>
      </c>
    </row>
    <row r="30" spans="1:27" ht="14.25" x14ac:dyDescent="0.25">
      <c r="A30" s="285" t="str">
        <f>IF(ISNA(MATCH(B40,DATEN!$D$18:$D$42,0)),"",INDEX(DATEN!$C$18:$D$42,MATCH(B40,DATEN!$D$18:$D$42,0),1))</f>
        <v/>
      </c>
      <c r="B30" s="66">
        <f t="shared" ref="B30:B39" si="13">B19+1</f>
        <v>44622</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44622</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44622</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44622</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44622</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44622</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44622</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44622</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44622</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44622</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
      </c>
      <c r="B40" s="81">
        <f>B29+1</f>
        <v>44622</v>
      </c>
      <c r="C40" s="78">
        <f>IF(WEEKDAY(B40)=1,7,WEEKDAY(B40)-1)</f>
        <v>2</v>
      </c>
      <c r="D40" s="79" t="str" cm="1">
        <f t="array" aca="1" ref="D40" ca="1">IF(LEN(B40)&gt;0,IF(OR(INDIRECT("DATEN!D"&amp;9+C40)=0,NOT(ISNA(MATCH(B40,DATEN!$D$18:$D$33,0)))),"X",IF(OR(B40=DATEN!$D$26-1,B40=DATEN!$D$27-2,B40=DATEN!$D$30-2),"V","")),"")</f>
        <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-0.32916666666666666</v>
      </c>
      <c r="L40" s="146" t="str">
        <f>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2026-10</v>
      </c>
      <c r="Q40" s="94">
        <f>SUM(Q30:Q39)</f>
        <v>0</v>
      </c>
      <c r="R40" s="94"/>
      <c r="S40" s="94"/>
      <c r="T40" s="94"/>
      <c r="U40" s="125"/>
      <c r="V40" s="105">
        <f ca="1">IF(D40="x",DATEN!$N$88,DATEN!$N$87)</f>
        <v>0.125</v>
      </c>
      <c r="W40" s="91" t="s">
        <v>92</v>
      </c>
      <c r="X40" s="145">
        <f>IF(LEN(B40)&gt;0,IF(WEEKDAY(B40,2)=1,H40,H40+X29),X29)</f>
        <v>0</v>
      </c>
      <c r="Z40" s="202" t="str">
        <f t="shared" si="5"/>
        <v/>
      </c>
      <c r="AA40" s="203" t="str">
        <f t="shared" si="6"/>
        <v/>
      </c>
    </row>
    <row r="41" spans="1:27" ht="14.25" x14ac:dyDescent="0.25">
      <c r="A41" s="285" t="str">
        <f>IF(ISNA(MATCH(B51,DATEN!$D$18:$D$42,0)),"",INDEX(DATEN!$C$18:$D$42,MATCH(B51,DATEN!$D$18:$D$42,0),1))</f>
        <v/>
      </c>
      <c r="B41" s="66">
        <f t="shared" ref="B41:B50" si="18">B30+1</f>
        <v>44623</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44623</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44623</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44623</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44623</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44623</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44623</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44623</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44623</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44623</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f>IF(LEN(B51)&gt;0,IF(WEEKDAY(B51)=4,TRUNC((B51-DATE(YEAR(B51+3-MOD(B51-2,7)),1,MOD(B51-2,7)-9))/7),IF(WEEKDAY(B51)=5,"KW","")),"")</f>
        <v>9</v>
      </c>
      <c r="B51" s="81">
        <f>B40+1</f>
        <v>44623</v>
      </c>
      <c r="C51" s="78">
        <f>IF(WEEKDAY(B51)=1,7,WEEKDAY(B51)-1)</f>
        <v>3</v>
      </c>
      <c r="D51" s="79" t="str" cm="1">
        <f t="array" aca="1" ref="D51" ca="1">IF(LEN(B51)&gt;0,IF(OR(INDIRECT("DATEN!D"&amp;9+C51)=0,NOT(ISNA(MATCH(B51,DATEN!$D$18:$D$33,0)))),"X",IF(OR(B51=DATEN!$D$26-1,B51=DATEN!$D$27-2,B51=DATEN!$D$30-2),"V","")),"")</f>
        <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-0.32916666666666666</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2026-10</v>
      </c>
      <c r="Q51" s="94">
        <f>SUM(Q41:Q50)</f>
        <v>0</v>
      </c>
      <c r="R51" s="94"/>
      <c r="S51" s="94"/>
      <c r="T51" s="94"/>
      <c r="U51" s="125"/>
      <c r="V51" s="105">
        <f ca="1">IF(D51="x",DATEN!$N$88,DATEN!$N$87)</f>
        <v>0.125</v>
      </c>
      <c r="W51" s="91" t="s">
        <v>92</v>
      </c>
      <c r="X51" s="145">
        <f>IF(LEN(B51)&gt;0,IF(WEEKDAY(B51,2)=1,H51,H51+X40),X40)</f>
        <v>0</v>
      </c>
      <c r="Z51" s="202" t="str">
        <f t="shared" si="5"/>
        <v/>
      </c>
      <c r="AA51" s="203" t="str">
        <f t="shared" si="6"/>
        <v/>
      </c>
    </row>
    <row r="52" spans="1:27" ht="14.25" x14ac:dyDescent="0.25">
      <c r="A52" s="285" t="str">
        <f>IF(ISNA(MATCH(B62,DATEN!$D$18:$D$42,0)),"",INDEX(DATEN!$C$18:$D$42,MATCH(B62,DATEN!$D$18:$D$42,0),1))</f>
        <v/>
      </c>
      <c r="B52" s="66">
        <f t="shared" ref="B52:B61" si="23">B41+1</f>
        <v>44624</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44624</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44624</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44624</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44624</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44624</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44624</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44624</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44624</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44624</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KW</v>
      </c>
      <c r="B62" s="81">
        <f>B51+1</f>
        <v>44624</v>
      </c>
      <c r="C62" s="78">
        <f>IF(WEEKDAY(B62)=1,7,WEEKDAY(B62)-1)</f>
        <v>4</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-0.32916666666666666</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2026-10</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
      </c>
      <c r="B63" s="66">
        <f t="shared" ref="B63:B72" si="28">B52+1</f>
        <v>44625</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44625</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44625</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44625</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44625</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44625</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44625</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44625</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44625</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44625</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44625</v>
      </c>
      <c r="C73" s="78">
        <f>IF(WEEKDAY(B73)=1,7,WEEKDAY(B73)-1)</f>
        <v>5</v>
      </c>
      <c r="D73" s="79" t="str" cm="1">
        <f t="array" aca="1" ref="D73" ca="1">IF(LEN(B73)&gt;0,IF(OR(INDIRECT("DATEN!D"&amp;9+C73)=0,NOT(ISNA(MATCH(B73,DATEN!$D$18:$D$33,0)))),"X",IF(OR(B73=DATEN!$D$26-1,B73=DATEN!$D$27-2,B73=DATEN!$D$30-2),"V","")),"")</f>
        <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-0.32916666666666666</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2026-10</v>
      </c>
      <c r="Q73" s="94">
        <f>SUM(Q63:Q72)</f>
        <v>0</v>
      </c>
      <c r="R73" s="94"/>
      <c r="S73" s="94"/>
      <c r="T73" s="94"/>
      <c r="U73" s="125"/>
      <c r="V73" s="105">
        <f ca="1">IF(D73="x",DATEN!$N$88,DATEN!$N$87)</f>
        <v>0.125</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44626</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44626</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44626</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44626</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44626</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44626</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44626</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44626</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44626</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44626</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44626</v>
      </c>
      <c r="C84" s="78">
        <f>IF(WEEKDAY(B84)=1,7,WEEKDAY(B84)-1)</f>
        <v>6</v>
      </c>
      <c r="D84" s="79" t="str" cm="1">
        <f t="array" aca="1" ref="D84" ca="1">IF(LEN(B84)&gt;0,IF(OR(INDIRECT("DATEN!D"&amp;9+C84)=0,NOT(ISNA(MATCH(B84,DATEN!$D$18:$D$33,0)))),"X",IF(OR(B84=DATEN!$D$26-1,B84=DATEN!$D$27-2,B84=DATEN!$D$30-2),"V","")),"")</f>
        <v>X</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2026-10</v>
      </c>
      <c r="Q84" s="94">
        <f>SUM(Q74:Q83)</f>
        <v>0</v>
      </c>
      <c r="R84" s="94"/>
      <c r="S84" s="94"/>
      <c r="T84" s="94"/>
      <c r="U84" s="125"/>
      <c r="V84" s="105">
        <f ca="1">IF(D84="x",DATEN!$N$88,DATEN!$N$87)</f>
        <v>0.16666666666666666</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44627</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44627</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44627</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44627</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44627</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44627</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44627</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44627</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44627</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44627</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
      </c>
      <c r="B95" s="81">
        <f>B84+1</f>
        <v>44627</v>
      </c>
      <c r="C95" s="78">
        <f>IF(WEEKDAY(B95)=1,7,WEEKDAY(B95)-1)</f>
        <v>7</v>
      </c>
      <c r="D95" s="79" t="str" cm="1">
        <f t="array" aca="1" ref="D95" ca="1">IF(LEN(B95)&gt;0,IF(OR(INDIRECT("DATEN!D"&amp;9+C95)=0,NOT(ISNA(MATCH(B95,DATEN!$D$18:$D$33,0)))),"X",IF(OR(B95=DATEN!$D$26-1,B95=DATEN!$D$27-2,B95=DATEN!$D$30-2),"V","")),"")</f>
        <v>X</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v>
      </c>
      <c r="L95" s="146" t="str">
        <f>IF(X95&gt;MaxWoZeit,"WoArbZeit&gt;48h!","")</f>
        <v/>
      </c>
      <c r="M95" s="93" t="str">
        <f>IF(V87&gt;V88,V87-V88,"")</f>
        <v/>
      </c>
      <c r="N95" s="93">
        <f>SUM(N85:N94)</f>
        <v>0</v>
      </c>
      <c r="O95" s="93">
        <f ca="1">IF(WEEKDAY(B95,2)=7,SUMIF('Auswertung-Wochen'!$Y$2:$Y$366,P95,'Auswertung-Wochen'!$V$2:$V$366)-SUMIF('Auswertung-Wochen'!$Y$2:$Y$366,P95,'Auswertung-Wochen'!$W$2:$W$366),"")</f>
        <v>-1.6458333333333335</v>
      </c>
      <c r="P95" s="93" t="str">
        <f>YEAR(B95)&amp;"-"&amp;TEXT(_xlfn.ISOWEEKNUM(B95),"00")</f>
        <v>2026-10</v>
      </c>
      <c r="Q95" s="94">
        <f>SUM(Q85:Q94)</f>
        <v>0</v>
      </c>
      <c r="R95" s="94"/>
      <c r="S95" s="94"/>
      <c r="T95" s="94"/>
      <c r="U95" s="125"/>
      <c r="V95" s="105">
        <f ca="1">IF(D95="x",DATEN!$N$88,DATEN!$N$87)</f>
        <v>0.16666666666666666</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44628</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44628</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44628</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44628</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44628</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44628</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44628</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44628</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44628</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44628</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
      </c>
      <c r="B106" s="81">
        <f>B95+1</f>
        <v>44628</v>
      </c>
      <c r="C106" s="78">
        <f>IF(WEEKDAY(B106)=1,7,WEEKDAY(B106)-1)</f>
        <v>1</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-0.329166666666667</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2026-11</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44629</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44629</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44629</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44629</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44629</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44629</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44629</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44629</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44629</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44629</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44629</v>
      </c>
      <c r="C117" s="78">
        <f>IF(WEEKDAY(B117)=1,7,WEEKDAY(B117)-1)</f>
        <v>2</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2026-11</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44630</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44630</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44630</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44630</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44630</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44630</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44630</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44630</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44630</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44630</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f>IF(LEN(B128)&gt;0,IF(WEEKDAY(B128)=4,TRUNC((B128-DATE(YEAR(B128+3-MOD(B128-2,7)),1,MOD(B128-2,7)-9))/7),IF(WEEKDAY(B128)=5,"KW","")),"")</f>
        <v>10</v>
      </c>
      <c r="B128" s="81">
        <f>B117+1</f>
        <v>44630</v>
      </c>
      <c r="C128" s="78">
        <f>IF(WEEKDAY(B128)=1,7,WEEKDAY(B128)-1)</f>
        <v>3</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-0.32916666666666666</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2026-11</v>
      </c>
      <c r="Q128" s="94">
        <f>SUM(Q118:Q127)</f>
        <v>0</v>
      </c>
      <c r="R128" s="94"/>
      <c r="S128" s="94"/>
      <c r="T128" s="94"/>
      <c r="U128" s="125"/>
      <c r="V128" s="105">
        <f ca="1">IF(D128="x",DATEN!$N$88,DATEN!$N$87)</f>
        <v>0.125</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44631</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44631</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44631</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44631</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44631</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44631</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44631</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44631</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44631</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44631</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KW</v>
      </c>
      <c r="B139" s="81">
        <f>B128+1</f>
        <v>44631</v>
      </c>
      <c r="C139" s="78">
        <f>IF(WEEKDAY(B139)=1,7,WEEKDAY(B139)-1)</f>
        <v>4</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-0.32916666666666666</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2026-11</v>
      </c>
      <c r="Q139" s="94">
        <f>SUM(Q129:Q138)</f>
        <v>0</v>
      </c>
      <c r="R139" s="94"/>
      <c r="S139" s="94"/>
      <c r="T139" s="94"/>
      <c r="U139" s="125"/>
      <c r="V139" s="105">
        <f ca="1">IF(D139="x",DATEN!$N$88,DATEN!$N$87)</f>
        <v>0.125</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44632</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44632</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44632</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44632</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44632</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44632</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44632</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44632</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44632</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44632</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44632</v>
      </c>
      <c r="C150" s="78">
        <f>IF(WEEKDAY(B150)=1,7,WEEKDAY(B150)-1)</f>
        <v>5</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-0.32916666666666666</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2026-11</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44633</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44633</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44633</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44633</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44633</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44633</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44633</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44633</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44633</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44633</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44633</v>
      </c>
      <c r="C161" s="78">
        <f>IF(WEEKDAY(B161)=1,7,WEEKDAY(B161)-1)</f>
        <v>6</v>
      </c>
      <c r="D161" s="79" t="str" cm="1">
        <f t="array" aca="1" ref="D161" ca="1">IF(LEN(B161)&gt;0,IF(OR(INDIRECT("DATEN!D"&amp;9+C161)=0,NOT(ISNA(MATCH(B161,DATEN!$D$18:$D$33,0)))),"X",IF(OR(B161=DATEN!$D$26-1,B161=DATEN!$D$27-2,B161=DATEN!$D$30-2),"V","")),"")</f>
        <v>X</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2026-11</v>
      </c>
      <c r="Q161" s="94">
        <f>SUM(Q151:Q160)</f>
        <v>0</v>
      </c>
      <c r="R161" s="94"/>
      <c r="S161" s="94"/>
      <c r="T161" s="94"/>
      <c r="U161" s="125"/>
      <c r="V161" s="105">
        <f ca="1">IF(D161="x",DATEN!$N$88,DATEN!$N$87)</f>
        <v>0.16666666666666666</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44634</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44634</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44634</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44634</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44634</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44634</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44634</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44634</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44634</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44634</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
      </c>
      <c r="B172" s="81">
        <f>B161+1</f>
        <v>44634</v>
      </c>
      <c r="C172" s="78">
        <f>IF(WEEKDAY(B172)=1,7,WEEKDAY(B172)-1)</f>
        <v>7</v>
      </c>
      <c r="D172" s="79" t="str" cm="1">
        <f t="array" aca="1" ref="D172" ca="1">IF(LEN(B172)&gt;0,IF(OR(INDIRECT("DATEN!D"&amp;9+C172)=0,NOT(ISNA(MATCH(B172,DATEN!$D$18:$D$33,0)))),"X",IF(OR(B172=DATEN!$D$26-1,B172=DATEN!$D$27-2,B172=DATEN!$D$30-2),"V","")),"")</f>
        <v>X</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v>
      </c>
      <c r="L172" s="146" t="str">
        <f>IF(X172&gt;MaxWoZeit,"WoArbZeit&gt;48h!","")</f>
        <v/>
      </c>
      <c r="M172" s="93" t="str">
        <f>IF(V164&gt;V165,V164-V165,"")</f>
        <v/>
      </c>
      <c r="N172" s="93">
        <f>SUM(N162:N171)</f>
        <v>0</v>
      </c>
      <c r="O172" s="93">
        <f ca="1">IF(WEEKDAY(B172,2)=7,SUMIF('Auswertung-Wochen'!$Y$2:$Y$366,P172,'Auswertung-Wochen'!$V$2:$V$366)-SUMIF('Auswertung-Wochen'!$Y$2:$Y$366,P172,'Auswertung-Wochen'!$W$2:$W$366),"")</f>
        <v>-1.6458333333333335</v>
      </c>
      <c r="P172" s="93" t="str">
        <f>YEAR(B172)&amp;"-"&amp;TEXT(_xlfn.ISOWEEKNUM(B172),"00")</f>
        <v>2026-11</v>
      </c>
      <c r="Q172" s="94">
        <f>SUM(Q162:Q171)</f>
        <v>0</v>
      </c>
      <c r="R172" s="94"/>
      <c r="S172" s="94"/>
      <c r="T172" s="94"/>
      <c r="U172" s="125"/>
      <c r="V172" s="105">
        <f ca="1">IF(D172="x",DATEN!$N$88,DATEN!$N$87)</f>
        <v>0.16666666666666666</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44635</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44635</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44635</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44635</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44635</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44635</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44635</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44635</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44635</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44635</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
      </c>
      <c r="B183" s="81">
        <f>B172+1</f>
        <v>44635</v>
      </c>
      <c r="C183" s="78">
        <f>IF(WEEKDAY(B183)=1,7,WEEKDAY(B183)-1)</f>
        <v>1</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-0.329166666666667</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2026-12</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44636</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44636</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44636</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44636</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44636</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44636</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44636</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44636</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44636</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44636</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44636</v>
      </c>
      <c r="C194" s="78">
        <f>IF(WEEKDAY(B194)=1,7,WEEKDAY(B194)-1)</f>
        <v>2</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2026-12</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44637</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44637</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44637</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44637</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44637</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44637</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44637</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44637</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44637</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44637</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f>IF(LEN(B205)&gt;0,IF(WEEKDAY(B205)=4,TRUNC((B205-DATE(YEAR(B205+3-MOD(B205-2,7)),1,MOD(B205-2,7)-9))/7),IF(WEEKDAY(B205)=5,"KW","")),"")</f>
        <v>11</v>
      </c>
      <c r="B205" s="81">
        <f>B194+1</f>
        <v>44637</v>
      </c>
      <c r="C205" s="78">
        <f>IF(WEEKDAY(B205)=1,7,WEEKDAY(B205)-1)</f>
        <v>3</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-0.32916666666666666</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2026-12</v>
      </c>
      <c r="Q205" s="94">
        <f>SUM(Q195:Q204)</f>
        <v>0</v>
      </c>
      <c r="R205" s="94"/>
      <c r="S205" s="94"/>
      <c r="T205" s="94"/>
      <c r="U205" s="125"/>
      <c r="V205" s="105">
        <f ca="1">IF(D205="x",DATEN!$N$88,DATEN!$N$87)</f>
        <v>0.125</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44638</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44638</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44638</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44638</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44638</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44638</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44638</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44638</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44638</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44638</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KW</v>
      </c>
      <c r="B216" s="81">
        <f>B205+1</f>
        <v>44638</v>
      </c>
      <c r="C216" s="78">
        <f>IF(WEEKDAY(B216)=1,7,WEEKDAY(B216)-1)</f>
        <v>4</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-0.32916666666666666</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2026-12</v>
      </c>
      <c r="Q216" s="94">
        <f>SUM(Q206:Q215)</f>
        <v>0</v>
      </c>
      <c r="R216" s="94"/>
      <c r="S216" s="94"/>
      <c r="T216" s="94"/>
      <c r="U216" s="125"/>
      <c r="V216" s="105">
        <f ca="1">IF(D216="x",DATEN!$N$88,DATEN!$N$87)</f>
        <v>0.125</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44639</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44639</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44639</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44639</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44639</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44639</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44639</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44639</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44639</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44639</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44639</v>
      </c>
      <c r="C227" s="78">
        <f>IF(WEEKDAY(B227)=1,7,WEEKDAY(B227)-1)</f>
        <v>5</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-0.32916666666666666</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2026-12</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44640</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44640</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44640</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44640</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44640</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44640</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44640</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44640</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44640</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44640</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44640</v>
      </c>
      <c r="C238" s="78">
        <f>IF(WEEKDAY(B238)=1,7,WEEKDAY(B238)-1)</f>
        <v>6</v>
      </c>
      <c r="D238" s="79" t="str" cm="1">
        <f t="array" aca="1" ref="D238" ca="1">IF(LEN(B238)&gt;0,IF(OR(INDIRECT("DATEN!D"&amp;9+C238)=0,NOT(ISNA(MATCH(B238,DATEN!$D$18:$D$33,0)))),"X",IF(OR(B238=DATEN!$D$26-1,B238=DATEN!$D$27-2,B238=DATEN!$D$30-2),"V","")),"")</f>
        <v>X</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2026-12</v>
      </c>
      <c r="Q238" s="94">
        <f>SUM(Q228:Q237)</f>
        <v>0</v>
      </c>
      <c r="R238" s="94"/>
      <c r="S238" s="94"/>
      <c r="T238" s="94"/>
      <c r="U238" s="125"/>
      <c r="V238" s="105">
        <f ca="1">IF(D238="x",DATEN!$N$88,DATEN!$N$87)</f>
        <v>0.16666666666666666</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44641</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44641</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44641</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44641</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44641</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44641</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44641</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44641</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44641</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44641</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
      </c>
      <c r="B249" s="81">
        <f>B238+1</f>
        <v>44641</v>
      </c>
      <c r="C249" s="78">
        <f>IF(WEEKDAY(B249)=1,7,WEEKDAY(B249)-1)</f>
        <v>7</v>
      </c>
      <c r="D249" s="79" t="str" cm="1">
        <f t="array" aca="1" ref="D249" ca="1">IF(LEN(B249)&gt;0,IF(OR(INDIRECT("DATEN!D"&amp;9+C249)=0,NOT(ISNA(MATCH(B249,DATEN!$D$18:$D$33,0)))),"X",IF(OR(B249=DATEN!$D$26-1,B249=DATEN!$D$27-2,B249=DATEN!$D$30-2),"V","")),"")</f>
        <v>X</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v>
      </c>
      <c r="L249" s="146" t="str">
        <f>IF(X249&gt;MaxWoZeit,"WoArbZeit&gt;48h!","")</f>
        <v/>
      </c>
      <c r="M249" s="93" t="str">
        <f>IF(V241&gt;V242,V241-V242,"")</f>
        <v/>
      </c>
      <c r="N249" s="93">
        <f>SUM(N239:N248)</f>
        <v>0</v>
      </c>
      <c r="O249" s="93">
        <f ca="1">IF(WEEKDAY(B249,2)=7,SUMIF('Auswertung-Wochen'!$Y$2:$Y$366,P249,'Auswertung-Wochen'!$V$2:$V$366)-SUMIF('Auswertung-Wochen'!$Y$2:$Y$366,P249,'Auswertung-Wochen'!$W$2:$W$366),"")</f>
        <v>-1.6458333333333335</v>
      </c>
      <c r="P249" s="93" t="str">
        <f>YEAR(B249)&amp;"-"&amp;TEXT(_xlfn.ISOWEEKNUM(B249),"00")</f>
        <v>2026-12</v>
      </c>
      <c r="Q249" s="94">
        <f>SUM(Q239:Q248)</f>
        <v>0</v>
      </c>
      <c r="R249" s="94"/>
      <c r="S249" s="94"/>
      <c r="T249" s="94"/>
      <c r="U249" s="125"/>
      <c r="V249" s="105">
        <f ca="1">IF(D249="x",DATEN!$N$88,DATEN!$N$87)</f>
        <v>0.16666666666666666</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44642</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44642</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44642</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44642</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44642</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44642</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44642</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44642</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44642</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44642</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
      </c>
      <c r="B260" s="81">
        <f>B249+1</f>
        <v>44642</v>
      </c>
      <c r="C260" s="78">
        <f>IF(WEEKDAY(B260)=1,7,WEEKDAY(B260)-1)</f>
        <v>1</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-0.329166666666667</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2026-13</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44643</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44643</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44643</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44643</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44643</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44643</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44643</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44643</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44643</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44643</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44643</v>
      </c>
      <c r="C271" s="78">
        <f>IF(WEEKDAY(B271)=1,7,WEEKDAY(B271)-1)</f>
        <v>2</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-0.32916666666666666</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2026-13</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44644</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44644</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44644</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44644</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44644</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44644</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44644</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44644</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44644</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44644</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f>IF(LEN(B282)&gt;0,IF(WEEKDAY(B282)=4,TRUNC((B282-DATE(YEAR(B282+3-MOD(B282-2,7)),1,MOD(B282-2,7)-9))/7),IF(WEEKDAY(B282)=5,"KW","")),"")</f>
        <v>12</v>
      </c>
      <c r="B282" s="81">
        <f>B271+1</f>
        <v>44644</v>
      </c>
      <c r="C282" s="78">
        <f>IF(WEEKDAY(B282)=1,7,WEEKDAY(B282)-1)</f>
        <v>3</v>
      </c>
      <c r="D282" s="79" t="str" cm="1">
        <f t="array" aca="1" ref="D282" ca="1">IF(LEN(B282)&gt;0,IF(OR(INDIRECT("DATEN!D"&amp;9+C282)=0,NOT(ISNA(MATCH(B282,DATEN!$D$18:$D$33,0)))),"X",IF(OR(B282=DATEN!$D$26-1,B282=DATEN!$D$27-2,B282=DATEN!$D$30-2),"V","")),"")</f>
        <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-0.32916666666666666</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2026-13</v>
      </c>
      <c r="Q282" s="94">
        <f>SUM(Q272:Q281)</f>
        <v>0</v>
      </c>
      <c r="R282" s="94"/>
      <c r="S282" s="94"/>
      <c r="T282" s="94"/>
      <c r="U282" s="125"/>
      <c r="V282" s="105">
        <f ca="1">IF(D282="x",DATEN!$N$88,DATEN!$N$87)</f>
        <v>0.125</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44645</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44645</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44645</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44645</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44645</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44645</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44645</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44645</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44645</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44645</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KW</v>
      </c>
      <c r="B293" s="81">
        <f>B282+1</f>
        <v>44645</v>
      </c>
      <c r="C293" s="78">
        <f>IF(WEEKDAY(B293)=1,7,WEEKDAY(B293)-1)</f>
        <v>4</v>
      </c>
      <c r="D293" s="79" t="str" cm="1">
        <f t="array" aca="1" ref="D293" ca="1">IF(LEN(B293)&gt;0,IF(OR(INDIRECT("DATEN!D"&amp;9+C293)=0,NOT(ISNA(MATCH(B293,DATEN!$D$18:$D$33,0)))),"X",IF(OR(B293=DATEN!$D$26-1,B293=DATEN!$D$27-2,B293=DATEN!$D$30-2),"V","")),"")</f>
        <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-0.32916666666666666</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2026-13</v>
      </c>
      <c r="Q293" s="94">
        <f>SUM(Q283:Q292)</f>
        <v>0</v>
      </c>
      <c r="R293" s="94"/>
      <c r="S293" s="94"/>
      <c r="T293" s="94"/>
      <c r="U293" s="125"/>
      <c r="V293" s="105">
        <f ca="1">IF(D293="x",DATEN!$N$88,DATEN!$N$87)</f>
        <v>0.125</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44646</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44646</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44646</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44646</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44646</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44646</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44646</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44646</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44646</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44646</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44646</v>
      </c>
      <c r="C304" s="78">
        <f>IF(WEEKDAY(B304)=1,7,WEEKDAY(B304)-1)</f>
        <v>5</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-0.32916666666666666</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2026-13</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44647</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44647</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44647</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44647</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44647</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44647</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44647</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44647</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44647</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44647</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44647</v>
      </c>
      <c r="C315" s="78">
        <f>IF(WEEKDAY(B315)=1,7,WEEKDAY(B315)-1)</f>
        <v>6</v>
      </c>
      <c r="D315" s="79" t="str" cm="1">
        <f t="array" aca="1" ref="D315" ca="1">IF(LEN(B315)&gt;0,IF(OR(INDIRECT("DATEN!D"&amp;9+C315)=0,NOT(ISNA(MATCH(B315,DATEN!$D$18:$D$33,0)))),"X",IF(OR(B315=DATEN!$D$26-1,B315=DATEN!$D$27-2,B315=DATEN!$D$30-2),"V","")),"")</f>
        <v>X</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2026-13</v>
      </c>
      <c r="Q315" s="94">
        <f>SUM(Q305:Q314)</f>
        <v>0</v>
      </c>
      <c r="R315" s="94"/>
      <c r="S315" s="94"/>
      <c r="T315" s="94"/>
      <c r="U315" s="125"/>
      <c r="V315" s="105">
        <f ca="1">IF(D315="x",DATEN!$N$88,DATEN!$N$87)</f>
        <v>0.16666666666666666</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44648</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44648</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44648</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44648</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44648</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44648</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44648</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44648</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44648</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44648</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
      </c>
      <c r="B326" s="81">
        <f>IF(LEN(B315)&gt;0,IF(DAY(B315+1)=29,B315+1,""),"")</f>
        <v>44648</v>
      </c>
      <c r="C326" s="78">
        <f>IF(WEEKDAY(B326)=1,7,WEEKDAY(B326)-1)</f>
        <v>7</v>
      </c>
      <c r="D326" s="79" t="str" cm="1">
        <f t="array" aca="1" ref="D326" ca="1">IF(LEN(B326)&gt;0,IF(OR(INDIRECT("DATEN!D"&amp;9+C326)=0,NOT(ISNA(MATCH(B326,DATEN!$D$18:$D$33,0)))),"X",IF(OR(B326=DATEN!$D$26-1,B326=DATEN!$D$27-2,B326=DATEN!$D$30-2),"V","")),"")</f>
        <v>X</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v>
      </c>
      <c r="L326" s="146" t="str">
        <f>IF(X326&gt;MaxWoZeit,"WoArbZeit&gt;48h!","")</f>
        <v/>
      </c>
      <c r="M326" s="93" t="str">
        <f>IF(V318&gt;V319,V318-V319,"")</f>
        <v/>
      </c>
      <c r="N326" s="93">
        <f>SUM(N316:N325)</f>
        <v>0</v>
      </c>
      <c r="O326" s="93">
        <f ca="1">IF(WEEKDAY(B326,2)=7,SUMIF('Auswertung-Wochen'!$Y$2:$Y$366,P326,'Auswertung-Wochen'!$V$2:$V$366)-SUMIF('Auswertung-Wochen'!$Y$2:$Y$366,P326,'Auswertung-Wochen'!$W$2:$W$366),"")</f>
        <v>-1.6458333333333335</v>
      </c>
      <c r="P326" s="93" t="str">
        <f>YEAR(B326)&amp;"-"&amp;TEXT(_xlfn.ISOWEEKNUM(B326),"00")</f>
        <v>2026-13</v>
      </c>
      <c r="Q326" s="94">
        <f>SUM(Q316:Q325)</f>
        <v>0</v>
      </c>
      <c r="R326" s="94"/>
      <c r="S326" s="94"/>
      <c r="T326" s="94"/>
      <c r="U326" s="125"/>
      <c r="V326" s="105">
        <f ca="1">IF(D326="x",DATEN!$N$88,DATEN!$N$87)</f>
        <v>0.16666666666666666</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44649</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44649</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44649</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44649</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44649</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44649</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44649</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44649</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44649</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44649</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
      </c>
      <c r="B337" s="81">
        <f>IF(LEN(B326)&gt;0,IF(DAY(B326+1)=30,B326+1,""),"")</f>
        <v>44649</v>
      </c>
      <c r="C337" s="78">
        <f>IF(WEEKDAY(B337)=1,7,WEEKDAY(B337)-1)</f>
        <v>1</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-0.329166666666667</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2026-14</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f t="shared" ref="B338:B347" si="163">IF(LEN(B327)&gt;0,IF(DAY(B327+1)=31,B327+1,""),"")</f>
        <v>44650</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f t="shared" si="163"/>
        <v>44650</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f t="shared" si="163"/>
        <v>44650</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f t="shared" si="163"/>
        <v>44650</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f t="shared" si="163"/>
        <v>44650</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f t="shared" si="163"/>
        <v>44650</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f t="shared" si="163"/>
        <v>44650</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f t="shared" si="163"/>
        <v>44650</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f t="shared" si="163"/>
        <v>44650</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f t="shared" si="163"/>
        <v>44650</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f>IF(LEN(B337)&gt;0,IF(DAY(B337+1)=31,B337+1,""),"")</f>
        <v>44650</v>
      </c>
      <c r="C348" s="78">
        <f>IF(WEEKDAY(B348)=1,7,WEEKDAY(B348)-1)</f>
        <v>2</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cm="1">
        <f t="array" aca="1" ref="K348" ca="1">IF(LEN(B348)&gt;0,IF(AND(D348&lt;&gt;"X",I348&lt;&gt;"U",I348&lt;&gt;"u",I348&lt;&gt;"K",I348&lt;&gt;"k",OR(I348="F",I348="f",H348&lt;&gt;0,DATEN!$H$8=1),J348&lt;&gt;"f",J348&lt;&gt;"F"),IF(D348="V",H348-INDIRECT("DATEN!D"&amp;9+C348)/2,H348-INDIRECT("DATEN!D"&amp;9+C348)),H348),"")</f>
        <v>-0.32916666666666666</v>
      </c>
      <c r="L348" s="146" t="str">
        <f>IF(X348&gt;MaxWoZeit,"WoArbZeit&gt;48h!","")</f>
        <v/>
      </c>
      <c r="M348" s="93" t="str">
        <f>IF(V340&gt;V341,V340-V341,"")</f>
        <v/>
      </c>
      <c r="N348" s="93">
        <f>SUM(N338:N347)</f>
        <v>0</v>
      </c>
      <c r="O348" s="93" t="str">
        <f>IF(WEEKDAY(B348,2)=7,SUMIF('Auswertung-Wochen'!$Y$2:$Y$366,P348,'Auswertung-Wochen'!$V$2:$V$366)-SUMIF('Auswertung-Wochen'!$Y$2:$Y$366,P348,'Auswertung-Wochen'!$W$2:$W$366),"")</f>
        <v/>
      </c>
      <c r="P348" s="93" t="str">
        <f>YEAR(B348)&amp;"-"&amp;TEXT(_xlfn.ISOWEEKNUM(B348),"00")</f>
        <v>2026-14</v>
      </c>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Mrz: </v>
      </c>
      <c r="F350" s="24" cm="1">
        <f t="array" aca="1" ref="F350" ca="1">IF(B4="",SUMPRODUCT(($I$8:$I$348="U")*($D$8:$D$348&lt;&gt;"X")*1),0)</f>
        <v>0</v>
      </c>
      <c r="G350" s="309" t="str">
        <f>CONCATENATE("Saldo ",TEXT(B18,"MMMM"),":")</f>
        <v>Saldo März:</v>
      </c>
      <c r="H350" s="310"/>
      <c r="I350" s="311"/>
      <c r="J350" s="164"/>
      <c r="K350" s="29">
        <f ca="1">IF(B4="",SUM(K8:K348),0)</f>
        <v>-7.2416666666666671</v>
      </c>
    </row>
    <row r="351" spans="1:27" ht="18" customHeight="1" x14ac:dyDescent="0.25">
      <c r="A351" s="171"/>
      <c r="B351" s="63"/>
      <c r="C351" s="60"/>
      <c r="D351" s="11"/>
      <c r="E351" s="169" t="s">
        <v>120</v>
      </c>
      <c r="F351" s="25" cm="1">
        <f t="array" aca="1" ref="F351" ca="1">INDIRECT(TEXT(DATE(DATEN!G3,MONTH(B18)-1,1),"MMMM")&amp;"!f351")-F350</f>
        <v>30</v>
      </c>
      <c r="G351" s="58"/>
      <c r="H351" s="137"/>
      <c r="I351" s="138" t="str">
        <f>CONCATENATE("Gekappt ",TEXT(B18,"MMM"),":")</f>
        <v>Gekappt Mrz:</v>
      </c>
      <c r="J351" s="138"/>
      <c r="K351" s="104">
        <f>SUM(M8:M348)</f>
        <v>0</v>
      </c>
    </row>
    <row r="352" spans="1:27" ht="18" customHeight="1" x14ac:dyDescent="0.25">
      <c r="A352" s="62"/>
      <c r="B352" s="58"/>
      <c r="C352" s="58"/>
      <c r="E352" s="170" t="str">
        <f>CONCATENATE("Krankt.",IF(MONTH($B$18)&gt;8,". ","age "),TEXT($B$18,"MMMM"),": ")</f>
        <v xml:space="preserve">Krankt.age März: </v>
      </c>
      <c r="F352" s="24" cm="1">
        <f t="array" aca="1" ref="F352" ca="1">IF(B4="",SUMPRODUCT(($I$8:$I$348="K")*($D$8:$D$348&lt;&gt;"X")*1),0)</f>
        <v>0</v>
      </c>
      <c r="G352" s="312" t="s">
        <v>99</v>
      </c>
      <c r="H352" s="313"/>
      <c r="I352" s="314"/>
      <c r="J352" s="165"/>
      <c r="K352" s="139" cm="1">
        <f t="array" aca="1" ref="K352" ca="1">INDIRECT(TEXT(DATE(DATEN!G3,MONTH(B18)-1,1),"MMMM")&amp;"!k353")</f>
        <v>-33.245833333333337</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-40.487500000000004</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DhuJ6v99YhWce0M2T82EM9cE5DIiDL60unbkKnBvjWgAbkC4M6o9SoEp2RR/rfgO0aoBlDZBCXV6b6/UPH9q4A==" saltValue="dN5FWX0LGNQT/Vic8KHZ/A=="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B2:I2"/>
    <mergeCell ref="B3:I3"/>
    <mergeCell ref="B6:B7"/>
    <mergeCell ref="C6:C7"/>
    <mergeCell ref="I6:I7"/>
    <mergeCell ref="D6:D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4447" priority="1122" stopIfTrue="1">
      <formula>$D5="X"</formula>
    </cfRule>
  </conditionalFormatting>
  <conditionalFormatting sqref="F5">
    <cfRule type="expression" dxfId="4446" priority="1123" stopIfTrue="1">
      <formula>AND(NOT(ISBLANK(#REF!)),ISBLANK(F5))</formula>
    </cfRule>
    <cfRule type="expression" dxfId="4445" priority="1124" stopIfTrue="1">
      <formula>AND(LEN(F5)&gt;0,OR($F5&lt;=#REF!,F5&gt;=1,$F5-#REF!&lt;0.0208333))</formula>
    </cfRule>
  </conditionalFormatting>
  <conditionalFormatting sqref="L8:M17">
    <cfRule type="expression" dxfId="4444" priority="1096" stopIfTrue="1">
      <formula>$D8="X"</formula>
    </cfRule>
  </conditionalFormatting>
  <conditionalFormatting sqref="G18">
    <cfRule type="expression" dxfId="4443" priority="1098" stopIfTrue="1">
      <formula>$D18="X"</formula>
    </cfRule>
  </conditionalFormatting>
  <conditionalFormatting sqref="E18">
    <cfRule type="expression" dxfId="4442" priority="1099" stopIfTrue="1">
      <formula>$D18="X"</formula>
    </cfRule>
  </conditionalFormatting>
  <conditionalFormatting sqref="M18:N18 P18">
    <cfRule type="expression" dxfId="4441" priority="1095" stopIfTrue="1">
      <formula>$D18="X"</formula>
    </cfRule>
  </conditionalFormatting>
  <conditionalFormatting sqref="G8:G17">
    <cfRule type="expression" dxfId="4440" priority="1092" stopIfTrue="1">
      <formula>$D8="X"</formula>
    </cfRule>
  </conditionalFormatting>
  <conditionalFormatting sqref="E29">
    <cfRule type="expression" dxfId="4439" priority="1083" stopIfTrue="1">
      <formula>$D29="X"</formula>
    </cfRule>
  </conditionalFormatting>
  <conditionalFormatting sqref="B29">
    <cfRule type="expression" dxfId="4438" priority="1087" stopIfTrue="1">
      <formula>$D29="X"</formula>
    </cfRule>
  </conditionalFormatting>
  <conditionalFormatting sqref="G29">
    <cfRule type="expression" dxfId="4437" priority="1085" stopIfTrue="1">
      <formula>$D29="X"</formula>
    </cfRule>
  </conditionalFormatting>
  <conditionalFormatting sqref="M29:N29">
    <cfRule type="expression" dxfId="4436" priority="1082" stopIfTrue="1">
      <formula>$D29="X"</formula>
    </cfRule>
  </conditionalFormatting>
  <conditionalFormatting sqref="L19:M28">
    <cfRule type="expression" dxfId="4435" priority="1077" stopIfTrue="1">
      <formula>$D19="X"</formula>
    </cfRule>
  </conditionalFormatting>
  <conditionalFormatting sqref="G19:G28">
    <cfRule type="expression" dxfId="4434" priority="1074" stopIfTrue="1">
      <formula>$D19="X"</formula>
    </cfRule>
  </conditionalFormatting>
  <conditionalFormatting sqref="B84">
    <cfRule type="expression" dxfId="4433" priority="976" stopIfTrue="1">
      <formula>$D84="X"</formula>
    </cfRule>
  </conditionalFormatting>
  <conditionalFormatting sqref="C29">
    <cfRule type="expression" dxfId="4432" priority="1069" stopIfTrue="1">
      <formula>$D29="X"</formula>
    </cfRule>
  </conditionalFormatting>
  <conditionalFormatting sqref="B40">
    <cfRule type="expression" dxfId="4431" priority="1068" stopIfTrue="1">
      <formula>$D40="X"</formula>
    </cfRule>
  </conditionalFormatting>
  <conditionalFormatting sqref="G40">
    <cfRule type="expression" dxfId="4430" priority="1066" stopIfTrue="1">
      <formula>$D40="X"</formula>
    </cfRule>
  </conditionalFormatting>
  <conditionalFormatting sqref="E40">
    <cfRule type="expression" dxfId="4429" priority="1064" stopIfTrue="1">
      <formula>$D40="X"</formula>
    </cfRule>
  </conditionalFormatting>
  <conditionalFormatting sqref="M40:N40">
    <cfRule type="expression" dxfId="4428" priority="1063" stopIfTrue="1">
      <formula>$D40="X"</formula>
    </cfRule>
  </conditionalFormatting>
  <conditionalFormatting sqref="L30:M39">
    <cfRule type="expression" dxfId="4427" priority="1058" stopIfTrue="1">
      <formula>$D30="X"</formula>
    </cfRule>
  </conditionalFormatting>
  <conditionalFormatting sqref="G30:G39">
    <cfRule type="expression" dxfId="4426" priority="1055" stopIfTrue="1">
      <formula>$D30="X"</formula>
    </cfRule>
  </conditionalFormatting>
  <conditionalFormatting sqref="C40">
    <cfRule type="expression" dxfId="4425" priority="1049" stopIfTrue="1">
      <formula>$D40="X"</formula>
    </cfRule>
  </conditionalFormatting>
  <conditionalFormatting sqref="L41:M50">
    <cfRule type="expression" dxfId="4424" priority="1044" stopIfTrue="1">
      <formula>$D41="X"</formula>
    </cfRule>
  </conditionalFormatting>
  <conditionalFormatting sqref="G41:G50">
    <cfRule type="expression" dxfId="4423" priority="1041" stopIfTrue="1">
      <formula>$D41="X"</formula>
    </cfRule>
  </conditionalFormatting>
  <conditionalFormatting sqref="B51">
    <cfRule type="expression" dxfId="4422" priority="1036" stopIfTrue="1">
      <formula>$D51="X"</formula>
    </cfRule>
  </conditionalFormatting>
  <conditionalFormatting sqref="G51">
    <cfRule type="expression" dxfId="4421" priority="1034" stopIfTrue="1">
      <formula>$D51="X"</formula>
    </cfRule>
  </conditionalFormatting>
  <conditionalFormatting sqref="E51">
    <cfRule type="expression" dxfId="4420" priority="1032" stopIfTrue="1">
      <formula>$D51="X"</formula>
    </cfRule>
  </conditionalFormatting>
  <conditionalFormatting sqref="M51:N51">
    <cfRule type="expression" dxfId="4419" priority="1031" stopIfTrue="1">
      <formula>$D51="X"</formula>
    </cfRule>
  </conditionalFormatting>
  <conditionalFormatting sqref="C51">
    <cfRule type="expression" dxfId="4418" priority="1029" stopIfTrue="1">
      <formula>$D51="X"</formula>
    </cfRule>
  </conditionalFormatting>
  <conditionalFormatting sqref="L52:M61">
    <cfRule type="expression" dxfId="4417" priority="1024" stopIfTrue="1">
      <formula>$D52="X"</formula>
    </cfRule>
  </conditionalFormatting>
  <conditionalFormatting sqref="G52:G61">
    <cfRule type="expression" dxfId="4416" priority="1021" stopIfTrue="1">
      <formula>$D52="X"</formula>
    </cfRule>
  </conditionalFormatting>
  <conditionalFormatting sqref="B62">
    <cfRule type="expression" dxfId="4415" priority="1016" stopIfTrue="1">
      <formula>$D62="X"</formula>
    </cfRule>
  </conditionalFormatting>
  <conditionalFormatting sqref="G62">
    <cfRule type="expression" dxfId="4414" priority="1014" stopIfTrue="1">
      <formula>$D62="X"</formula>
    </cfRule>
  </conditionalFormatting>
  <conditionalFormatting sqref="E62">
    <cfRule type="expression" dxfId="4413" priority="1012" stopIfTrue="1">
      <formula>$D62="X"</formula>
    </cfRule>
  </conditionalFormatting>
  <conditionalFormatting sqref="M62:N62">
    <cfRule type="expression" dxfId="4412" priority="1011" stopIfTrue="1">
      <formula>$D62="X"</formula>
    </cfRule>
  </conditionalFormatting>
  <conditionalFormatting sqref="C62">
    <cfRule type="expression" dxfId="4411" priority="1009" stopIfTrue="1">
      <formula>$D62="X"</formula>
    </cfRule>
  </conditionalFormatting>
  <conditionalFormatting sqref="L63:M72">
    <cfRule type="expression" dxfId="4410" priority="1004" stopIfTrue="1">
      <formula>$D63="X"</formula>
    </cfRule>
  </conditionalFormatting>
  <conditionalFormatting sqref="G63:G72">
    <cfRule type="expression" dxfId="4409" priority="1001" stopIfTrue="1">
      <formula>$D63="X"</formula>
    </cfRule>
  </conditionalFormatting>
  <conditionalFormatting sqref="C106">
    <cfRule type="expression" dxfId="4408" priority="915" stopIfTrue="1">
      <formula>$D106="X"</formula>
    </cfRule>
  </conditionalFormatting>
  <conditionalFormatting sqref="B73">
    <cfRule type="expression" dxfId="4407" priority="996" stopIfTrue="1">
      <formula>$D73="X"</formula>
    </cfRule>
  </conditionalFormatting>
  <conditionalFormatting sqref="G73">
    <cfRule type="expression" dxfId="4406" priority="994" stopIfTrue="1">
      <formula>$D73="X"</formula>
    </cfRule>
  </conditionalFormatting>
  <conditionalFormatting sqref="E73">
    <cfRule type="expression" dxfId="4405" priority="992" stopIfTrue="1">
      <formula>$D73="X"</formula>
    </cfRule>
  </conditionalFormatting>
  <conditionalFormatting sqref="M73:N73">
    <cfRule type="expression" dxfId="4404" priority="991" stopIfTrue="1">
      <formula>$D73="X"</formula>
    </cfRule>
  </conditionalFormatting>
  <conditionalFormatting sqref="C73">
    <cfRule type="expression" dxfId="4403" priority="989" stopIfTrue="1">
      <formula>$D73="X"</formula>
    </cfRule>
  </conditionalFormatting>
  <conditionalFormatting sqref="L74:M83">
    <cfRule type="expression" dxfId="4402" priority="984" stopIfTrue="1">
      <formula>$D74="X"</formula>
    </cfRule>
  </conditionalFormatting>
  <conditionalFormatting sqref="G74:G83">
    <cfRule type="expression" dxfId="4401" priority="981" stopIfTrue="1">
      <formula>$D74="X"</formula>
    </cfRule>
  </conditionalFormatting>
  <conditionalFormatting sqref="E117">
    <cfRule type="expression" dxfId="4400" priority="898" stopIfTrue="1">
      <formula>$D117="X"</formula>
    </cfRule>
  </conditionalFormatting>
  <conditionalFormatting sqref="M117:N117">
    <cfRule type="expression" dxfId="4399" priority="897" stopIfTrue="1">
      <formula>$D117="X"</formula>
    </cfRule>
  </conditionalFormatting>
  <conditionalFormatting sqref="G84">
    <cfRule type="expression" dxfId="4398" priority="974" stopIfTrue="1">
      <formula>$D84="X"</formula>
    </cfRule>
  </conditionalFormatting>
  <conditionalFormatting sqref="E84">
    <cfRule type="expression" dxfId="4397" priority="972" stopIfTrue="1">
      <formula>$D84="X"</formula>
    </cfRule>
  </conditionalFormatting>
  <conditionalFormatting sqref="M84:N84">
    <cfRule type="expression" dxfId="4396" priority="971" stopIfTrue="1">
      <formula>$D84="X"</formula>
    </cfRule>
  </conditionalFormatting>
  <conditionalFormatting sqref="C84">
    <cfRule type="expression" dxfId="4395" priority="969" stopIfTrue="1">
      <formula>$D84="X"</formula>
    </cfRule>
  </conditionalFormatting>
  <conditionalFormatting sqref="L85:M94">
    <cfRule type="expression" dxfId="4394" priority="950" stopIfTrue="1">
      <formula>$D85="X"</formula>
    </cfRule>
  </conditionalFormatting>
  <conditionalFormatting sqref="G85:G94">
    <cfRule type="expression" dxfId="4393" priority="947" stopIfTrue="1">
      <formula>$D85="X"</formula>
    </cfRule>
  </conditionalFormatting>
  <conditionalFormatting sqref="G129:G138">
    <cfRule type="expression" dxfId="4392" priority="867" stopIfTrue="1">
      <formula>$D129="X"</formula>
    </cfRule>
  </conditionalFormatting>
  <conditionalFormatting sqref="B95">
    <cfRule type="expression" dxfId="4391" priority="942" stopIfTrue="1">
      <formula>$D95="X"</formula>
    </cfRule>
  </conditionalFormatting>
  <conditionalFormatting sqref="G95">
    <cfRule type="expression" dxfId="4390" priority="940" stopIfTrue="1">
      <formula>$D95="X"</formula>
    </cfRule>
  </conditionalFormatting>
  <conditionalFormatting sqref="E95">
    <cfRule type="expression" dxfId="4389" priority="938" stopIfTrue="1">
      <formula>$D95="X"</formula>
    </cfRule>
  </conditionalFormatting>
  <conditionalFormatting sqref="M95:N95">
    <cfRule type="expression" dxfId="4388" priority="937" stopIfTrue="1">
      <formula>$D95="X"</formula>
    </cfRule>
  </conditionalFormatting>
  <conditionalFormatting sqref="C95">
    <cfRule type="expression" dxfId="4387" priority="935" stopIfTrue="1">
      <formula>$D95="X"</formula>
    </cfRule>
  </conditionalFormatting>
  <conditionalFormatting sqref="L96:M105">
    <cfRule type="expression" dxfId="4386" priority="930" stopIfTrue="1">
      <formula>$D96="X"</formula>
    </cfRule>
  </conditionalFormatting>
  <conditionalFormatting sqref="G96:G105">
    <cfRule type="expression" dxfId="4385" priority="927" stopIfTrue="1">
      <formula>$D96="X"</formula>
    </cfRule>
  </conditionalFormatting>
  <conditionalFormatting sqref="L140:M149">
    <cfRule type="expression" dxfId="4384" priority="850" stopIfTrue="1">
      <formula>$D140="X"</formula>
    </cfRule>
  </conditionalFormatting>
  <conditionalFormatting sqref="B106">
    <cfRule type="expression" dxfId="4383" priority="922" stopIfTrue="1">
      <formula>$D106="X"</formula>
    </cfRule>
  </conditionalFormatting>
  <conditionalFormatting sqref="G106">
    <cfRule type="expression" dxfId="4382" priority="920" stopIfTrue="1">
      <formula>$D106="X"</formula>
    </cfRule>
  </conditionalFormatting>
  <conditionalFormatting sqref="E106">
    <cfRule type="expression" dxfId="4381" priority="918" stopIfTrue="1">
      <formula>$D106="X"</formula>
    </cfRule>
  </conditionalFormatting>
  <conditionalFormatting sqref="M106:N106">
    <cfRule type="expression" dxfId="4380" priority="917" stopIfTrue="1">
      <formula>$D106="X"</formula>
    </cfRule>
  </conditionalFormatting>
  <conditionalFormatting sqref="L107:M116">
    <cfRule type="expression" dxfId="4379" priority="910" stopIfTrue="1">
      <formula>$D107="X"</formula>
    </cfRule>
  </conditionalFormatting>
  <conditionalFormatting sqref="G107:G116">
    <cfRule type="expression" dxfId="4378" priority="907" stopIfTrue="1">
      <formula>$D107="X"</formula>
    </cfRule>
  </conditionalFormatting>
  <conditionalFormatting sqref="B117">
    <cfRule type="expression" dxfId="4377" priority="902" stopIfTrue="1">
      <formula>$D117="X"</formula>
    </cfRule>
  </conditionalFormatting>
  <conditionalFormatting sqref="G117">
    <cfRule type="expression" dxfId="4376" priority="900" stopIfTrue="1">
      <formula>$D117="X"</formula>
    </cfRule>
  </conditionalFormatting>
  <conditionalFormatting sqref="C117">
    <cfRule type="expression" dxfId="4375" priority="895" stopIfTrue="1">
      <formula>$D117="X"</formula>
    </cfRule>
  </conditionalFormatting>
  <conditionalFormatting sqref="L118:M127">
    <cfRule type="expression" dxfId="4374" priority="890" stopIfTrue="1">
      <formula>$D118="X"</formula>
    </cfRule>
  </conditionalFormatting>
  <conditionalFormatting sqref="G118:G127">
    <cfRule type="expression" dxfId="4373" priority="887" stopIfTrue="1">
      <formula>$D118="X"</formula>
    </cfRule>
  </conditionalFormatting>
  <conditionalFormatting sqref="C161">
    <cfRule type="expression" dxfId="4372" priority="815" stopIfTrue="1">
      <formula>$D161="X"</formula>
    </cfRule>
  </conditionalFormatting>
  <conditionalFormatting sqref="B128">
    <cfRule type="expression" dxfId="4371" priority="882" stopIfTrue="1">
      <formula>$D128="X"</formula>
    </cfRule>
  </conditionalFormatting>
  <conditionalFormatting sqref="G128">
    <cfRule type="expression" dxfId="4370" priority="880" stopIfTrue="1">
      <formula>$D128="X"</formula>
    </cfRule>
  </conditionalFormatting>
  <conditionalFormatting sqref="E128">
    <cfRule type="expression" dxfId="4369" priority="878" stopIfTrue="1">
      <formula>$D128="X"</formula>
    </cfRule>
  </conditionalFormatting>
  <conditionalFormatting sqref="M128:N128">
    <cfRule type="expression" dxfId="4368" priority="877" stopIfTrue="1">
      <formula>$D128="X"</formula>
    </cfRule>
  </conditionalFormatting>
  <conditionalFormatting sqref="C128">
    <cfRule type="expression" dxfId="4367" priority="875" stopIfTrue="1">
      <formula>$D128="X"</formula>
    </cfRule>
  </conditionalFormatting>
  <conditionalFormatting sqref="L129:M138">
    <cfRule type="expression" dxfId="4366" priority="870" stopIfTrue="1">
      <formula>$D129="X"</formula>
    </cfRule>
  </conditionalFormatting>
  <conditionalFormatting sqref="E172">
    <cfRule type="expression" dxfId="4365" priority="798" stopIfTrue="1">
      <formula>$D172="X"</formula>
    </cfRule>
  </conditionalFormatting>
  <conditionalFormatting sqref="B139">
    <cfRule type="expression" dxfId="4364" priority="862" stopIfTrue="1">
      <formula>$D139="X"</formula>
    </cfRule>
  </conditionalFormatting>
  <conditionalFormatting sqref="G139">
    <cfRule type="expression" dxfId="4363" priority="860" stopIfTrue="1">
      <formula>$D139="X"</formula>
    </cfRule>
  </conditionalFormatting>
  <conditionalFormatting sqref="E139">
    <cfRule type="expression" dxfId="4362" priority="858" stopIfTrue="1">
      <formula>$D139="X"</formula>
    </cfRule>
  </conditionalFormatting>
  <conditionalFormatting sqref="M139:N139">
    <cfRule type="expression" dxfId="4361" priority="857" stopIfTrue="1">
      <formula>$D139="X"</formula>
    </cfRule>
  </conditionalFormatting>
  <conditionalFormatting sqref="C139">
    <cfRule type="expression" dxfId="4360" priority="855" stopIfTrue="1">
      <formula>$D139="X"</formula>
    </cfRule>
  </conditionalFormatting>
  <conditionalFormatting sqref="G140:G149">
    <cfRule type="expression" dxfId="4359" priority="847" stopIfTrue="1">
      <formula>$D140="X"</formula>
    </cfRule>
  </conditionalFormatting>
  <conditionalFormatting sqref="B183">
    <cfRule type="expression" dxfId="4358" priority="782" stopIfTrue="1">
      <formula>$D183="X"</formula>
    </cfRule>
  </conditionalFormatting>
  <conditionalFormatting sqref="B150">
    <cfRule type="expression" dxfId="4357" priority="842" stopIfTrue="1">
      <formula>$D150="X"</formula>
    </cfRule>
  </conditionalFormatting>
  <conditionalFormatting sqref="G150">
    <cfRule type="expression" dxfId="4356" priority="840" stopIfTrue="1">
      <formula>$D150="X"</formula>
    </cfRule>
  </conditionalFormatting>
  <conditionalFormatting sqref="E150">
    <cfRule type="expression" dxfId="4355" priority="838" stopIfTrue="1">
      <formula>$D150="X"</formula>
    </cfRule>
  </conditionalFormatting>
  <conditionalFormatting sqref="M150:N150">
    <cfRule type="expression" dxfId="4354" priority="837" stopIfTrue="1">
      <formula>$D150="X"</formula>
    </cfRule>
  </conditionalFormatting>
  <conditionalFormatting sqref="C150">
    <cfRule type="expression" dxfId="4353" priority="835" stopIfTrue="1">
      <formula>$D150="X"</formula>
    </cfRule>
  </conditionalFormatting>
  <conditionalFormatting sqref="L151:M160">
    <cfRule type="expression" dxfId="4352" priority="830" stopIfTrue="1">
      <formula>$D151="X"</formula>
    </cfRule>
  </conditionalFormatting>
  <conditionalFormatting sqref="G151:G160">
    <cfRule type="expression" dxfId="4351" priority="827" stopIfTrue="1">
      <formula>$D151="X"</formula>
    </cfRule>
  </conditionalFormatting>
  <conditionalFormatting sqref="B161">
    <cfRule type="expression" dxfId="4350" priority="822" stopIfTrue="1">
      <formula>$D161="X"</formula>
    </cfRule>
  </conditionalFormatting>
  <conditionalFormatting sqref="G161">
    <cfRule type="expression" dxfId="4349" priority="820" stopIfTrue="1">
      <formula>$D161="X"</formula>
    </cfRule>
  </conditionalFormatting>
  <conditionalFormatting sqref="E161">
    <cfRule type="expression" dxfId="4348" priority="818" stopIfTrue="1">
      <formula>$D161="X"</formula>
    </cfRule>
  </conditionalFormatting>
  <conditionalFormatting sqref="M161:N161">
    <cfRule type="expression" dxfId="4347" priority="817" stopIfTrue="1">
      <formula>$D161="X"</formula>
    </cfRule>
  </conditionalFormatting>
  <conditionalFormatting sqref="L162:M171">
    <cfRule type="expression" dxfId="4346" priority="810" stopIfTrue="1">
      <formula>$D162="X"</formula>
    </cfRule>
  </conditionalFormatting>
  <conditionalFormatting sqref="G162:G171">
    <cfRule type="expression" dxfId="4345" priority="807" stopIfTrue="1">
      <formula>$D162="X"</formula>
    </cfRule>
  </conditionalFormatting>
  <conditionalFormatting sqref="G195:G204">
    <cfRule type="expression" dxfId="4344" priority="747" stopIfTrue="1">
      <formula>$D195="X"</formula>
    </cfRule>
  </conditionalFormatting>
  <conditionalFormatting sqref="B172">
    <cfRule type="expression" dxfId="4343" priority="802" stopIfTrue="1">
      <formula>$D172="X"</formula>
    </cfRule>
  </conditionalFormatting>
  <conditionalFormatting sqref="G172">
    <cfRule type="expression" dxfId="4342" priority="800" stopIfTrue="1">
      <formula>$D172="X"</formula>
    </cfRule>
  </conditionalFormatting>
  <conditionalFormatting sqref="M172:N172">
    <cfRule type="expression" dxfId="4341" priority="797" stopIfTrue="1">
      <formula>$D172="X"</formula>
    </cfRule>
  </conditionalFormatting>
  <conditionalFormatting sqref="C172">
    <cfRule type="expression" dxfId="4340" priority="795" stopIfTrue="1">
      <formula>$D172="X"</formula>
    </cfRule>
  </conditionalFormatting>
  <conditionalFormatting sqref="L173:M182">
    <cfRule type="expression" dxfId="4339" priority="790" stopIfTrue="1">
      <formula>$D173="X"</formula>
    </cfRule>
  </conditionalFormatting>
  <conditionalFormatting sqref="G173:G182">
    <cfRule type="expression" dxfId="4338" priority="787" stopIfTrue="1">
      <formula>$D173="X"</formula>
    </cfRule>
  </conditionalFormatting>
  <conditionalFormatting sqref="L206:M215">
    <cfRule type="expression" dxfId="4337" priority="730" stopIfTrue="1">
      <formula>$D206="X"</formula>
    </cfRule>
  </conditionalFormatting>
  <conditionalFormatting sqref="G183">
    <cfRule type="expression" dxfId="4336" priority="780" stopIfTrue="1">
      <formula>$D183="X"</formula>
    </cfRule>
  </conditionalFormatting>
  <conditionalFormatting sqref="E183">
    <cfRule type="expression" dxfId="4335" priority="778" stopIfTrue="1">
      <formula>$D183="X"</formula>
    </cfRule>
  </conditionalFormatting>
  <conditionalFormatting sqref="M183:N183">
    <cfRule type="expression" dxfId="4334" priority="777" stopIfTrue="1">
      <formula>$D183="X"</formula>
    </cfRule>
  </conditionalFormatting>
  <conditionalFormatting sqref="C183">
    <cfRule type="expression" dxfId="4333" priority="775" stopIfTrue="1">
      <formula>$D183="X"</formula>
    </cfRule>
  </conditionalFormatting>
  <conditionalFormatting sqref="L184:M193">
    <cfRule type="expression" dxfId="4332" priority="770" stopIfTrue="1">
      <formula>$D184="X"</formula>
    </cfRule>
  </conditionalFormatting>
  <conditionalFormatting sqref="G184:G193">
    <cfRule type="expression" dxfId="4331" priority="767" stopIfTrue="1">
      <formula>$D184="X"</formula>
    </cfRule>
  </conditionalFormatting>
  <conditionalFormatting sqref="B194">
    <cfRule type="expression" dxfId="4330" priority="762" stopIfTrue="1">
      <formula>$D194="X"</formula>
    </cfRule>
  </conditionalFormatting>
  <conditionalFormatting sqref="G194">
    <cfRule type="expression" dxfId="4329" priority="760" stopIfTrue="1">
      <formula>$D194="X"</formula>
    </cfRule>
  </conditionalFormatting>
  <conditionalFormatting sqref="E194">
    <cfRule type="expression" dxfId="4328" priority="758" stopIfTrue="1">
      <formula>$D194="X"</formula>
    </cfRule>
  </conditionalFormatting>
  <conditionalFormatting sqref="M194:N194">
    <cfRule type="expression" dxfId="4327" priority="757" stopIfTrue="1">
      <formula>$D194="X"</formula>
    </cfRule>
  </conditionalFormatting>
  <conditionalFormatting sqref="C194">
    <cfRule type="expression" dxfId="4326" priority="755" stopIfTrue="1">
      <formula>$D194="X"</formula>
    </cfRule>
  </conditionalFormatting>
  <conditionalFormatting sqref="L195:M204">
    <cfRule type="expression" dxfId="4325" priority="750" stopIfTrue="1">
      <formula>$D195="X"</formula>
    </cfRule>
  </conditionalFormatting>
  <conditionalFormatting sqref="M227:N227">
    <cfRule type="expression" dxfId="4324" priority="697" stopIfTrue="1">
      <formula>$D227="X"</formula>
    </cfRule>
  </conditionalFormatting>
  <conditionalFormatting sqref="B205">
    <cfRule type="expression" dxfId="4323" priority="742" stopIfTrue="1">
      <formula>$D205="X"</formula>
    </cfRule>
  </conditionalFormatting>
  <conditionalFormatting sqref="G205">
    <cfRule type="expression" dxfId="4322" priority="740" stopIfTrue="1">
      <formula>$D205="X"</formula>
    </cfRule>
  </conditionalFormatting>
  <conditionalFormatting sqref="E205">
    <cfRule type="expression" dxfId="4321" priority="738" stopIfTrue="1">
      <formula>$D205="X"</formula>
    </cfRule>
  </conditionalFormatting>
  <conditionalFormatting sqref="M205:N205">
    <cfRule type="expression" dxfId="4320" priority="737" stopIfTrue="1">
      <formula>$D205="X"</formula>
    </cfRule>
  </conditionalFormatting>
  <conditionalFormatting sqref="C205">
    <cfRule type="expression" dxfId="4319" priority="735" stopIfTrue="1">
      <formula>$D205="X"</formula>
    </cfRule>
  </conditionalFormatting>
  <conditionalFormatting sqref="G206:G215">
    <cfRule type="expression" dxfId="4318" priority="727" stopIfTrue="1">
      <formula>$D206="X"</formula>
    </cfRule>
  </conditionalFormatting>
  <conditionalFormatting sqref="G238">
    <cfRule type="expression" dxfId="4317" priority="680" stopIfTrue="1">
      <formula>$D238="X"</formula>
    </cfRule>
  </conditionalFormatting>
  <conditionalFormatting sqref="B216">
    <cfRule type="expression" dxfId="4316" priority="722" stopIfTrue="1">
      <formula>$D216="X"</formula>
    </cfRule>
  </conditionalFormatting>
  <conditionalFormatting sqref="G216">
    <cfRule type="expression" dxfId="4315" priority="720" stopIfTrue="1">
      <formula>$D216="X"</formula>
    </cfRule>
  </conditionalFormatting>
  <conditionalFormatting sqref="E216">
    <cfRule type="expression" dxfId="4314" priority="718" stopIfTrue="1">
      <formula>$D216="X"</formula>
    </cfRule>
  </conditionalFormatting>
  <conditionalFormatting sqref="M216:N216">
    <cfRule type="expression" dxfId="4313" priority="717" stopIfTrue="1">
      <formula>$D216="X"</formula>
    </cfRule>
  </conditionalFormatting>
  <conditionalFormatting sqref="C216">
    <cfRule type="expression" dxfId="4312" priority="715" stopIfTrue="1">
      <formula>$D216="X"</formula>
    </cfRule>
  </conditionalFormatting>
  <conditionalFormatting sqref="L217:M226">
    <cfRule type="expression" dxfId="4311" priority="710" stopIfTrue="1">
      <formula>$D217="X"</formula>
    </cfRule>
  </conditionalFormatting>
  <conditionalFormatting sqref="G217:G226">
    <cfRule type="expression" dxfId="4310" priority="707" stopIfTrue="1">
      <formula>$D217="X"</formula>
    </cfRule>
  </conditionalFormatting>
  <conditionalFormatting sqref="B249">
    <cfRule type="expression" dxfId="4309" priority="662" stopIfTrue="1">
      <formula>$D249="X"</formula>
    </cfRule>
  </conditionalFormatting>
  <conditionalFormatting sqref="B227">
    <cfRule type="expression" dxfId="4308" priority="702" stopIfTrue="1">
      <formula>$D227="X"</formula>
    </cfRule>
  </conditionalFormatting>
  <conditionalFormatting sqref="G227">
    <cfRule type="expression" dxfId="4307" priority="700" stopIfTrue="1">
      <formula>$D227="X"</formula>
    </cfRule>
  </conditionalFormatting>
  <conditionalFormatting sqref="E227">
    <cfRule type="expression" dxfId="4306" priority="698" stopIfTrue="1">
      <formula>$D227="X"</formula>
    </cfRule>
  </conditionalFormatting>
  <conditionalFormatting sqref="C227">
    <cfRule type="expression" dxfId="4305" priority="695" stopIfTrue="1">
      <formula>$D227="X"</formula>
    </cfRule>
  </conditionalFormatting>
  <conditionalFormatting sqref="L228:M237">
    <cfRule type="expression" dxfId="4304" priority="690" stopIfTrue="1">
      <formula>$D228="X"</formula>
    </cfRule>
  </conditionalFormatting>
  <conditionalFormatting sqref="G228:G237">
    <cfRule type="expression" dxfId="4303" priority="687" stopIfTrue="1">
      <formula>$D228="X"</formula>
    </cfRule>
  </conditionalFormatting>
  <conditionalFormatting sqref="B238">
    <cfRule type="expression" dxfId="4302" priority="682" stopIfTrue="1">
      <formula>$D238="X"</formula>
    </cfRule>
  </conditionalFormatting>
  <conditionalFormatting sqref="E238">
    <cfRule type="expression" dxfId="4301" priority="678" stopIfTrue="1">
      <formula>$D238="X"</formula>
    </cfRule>
  </conditionalFormatting>
  <conditionalFormatting sqref="M238:N238">
    <cfRule type="expression" dxfId="4300" priority="677" stopIfTrue="1">
      <formula>$D238="X"</formula>
    </cfRule>
  </conditionalFormatting>
  <conditionalFormatting sqref="C238">
    <cfRule type="expression" dxfId="4299" priority="675" stopIfTrue="1">
      <formula>$D238="X"</formula>
    </cfRule>
  </conditionalFormatting>
  <conditionalFormatting sqref="L239:M248">
    <cfRule type="expression" dxfId="4298" priority="670" stopIfTrue="1">
      <formula>$D239="X"</formula>
    </cfRule>
  </conditionalFormatting>
  <conditionalFormatting sqref="G239:G248">
    <cfRule type="expression" dxfId="4297" priority="667" stopIfTrue="1">
      <formula>$D239="X"</formula>
    </cfRule>
  </conditionalFormatting>
  <conditionalFormatting sqref="G249">
    <cfRule type="expression" dxfId="4296" priority="660" stopIfTrue="1">
      <formula>$D249="X"</formula>
    </cfRule>
  </conditionalFormatting>
  <conditionalFormatting sqref="E249">
    <cfRule type="expression" dxfId="4295" priority="658" stopIfTrue="1">
      <formula>$D249="X"</formula>
    </cfRule>
  </conditionalFormatting>
  <conditionalFormatting sqref="M249:N249">
    <cfRule type="expression" dxfId="4294" priority="657" stopIfTrue="1">
      <formula>$D249="X"</formula>
    </cfRule>
  </conditionalFormatting>
  <conditionalFormatting sqref="C249">
    <cfRule type="expression" dxfId="4293" priority="655" stopIfTrue="1">
      <formula>$D249="X"</formula>
    </cfRule>
  </conditionalFormatting>
  <conditionalFormatting sqref="L250:M259">
    <cfRule type="expression" dxfId="4292" priority="650" stopIfTrue="1">
      <formula>$D250="X"</formula>
    </cfRule>
  </conditionalFormatting>
  <conditionalFormatting sqref="G250:G259">
    <cfRule type="expression" dxfId="4291" priority="647" stopIfTrue="1">
      <formula>$D250="X"</formula>
    </cfRule>
  </conditionalFormatting>
  <conditionalFormatting sqref="B260">
    <cfRule type="expression" dxfId="4290" priority="642" stopIfTrue="1">
      <formula>$D260="X"</formula>
    </cfRule>
  </conditionalFormatting>
  <conditionalFormatting sqref="G260">
    <cfRule type="expression" dxfId="4289" priority="640" stopIfTrue="1">
      <formula>$D260="X"</formula>
    </cfRule>
  </conditionalFormatting>
  <conditionalFormatting sqref="E260">
    <cfRule type="expression" dxfId="4288" priority="638" stopIfTrue="1">
      <formula>$D260="X"</formula>
    </cfRule>
  </conditionalFormatting>
  <conditionalFormatting sqref="M260:N260">
    <cfRule type="expression" dxfId="4287" priority="637" stopIfTrue="1">
      <formula>$D260="X"</formula>
    </cfRule>
  </conditionalFormatting>
  <conditionalFormatting sqref="C260">
    <cfRule type="expression" dxfId="4286" priority="635" stopIfTrue="1">
      <formula>$D260="X"</formula>
    </cfRule>
  </conditionalFormatting>
  <conditionalFormatting sqref="L261:M270">
    <cfRule type="expression" dxfId="4285" priority="630" stopIfTrue="1">
      <formula>$D261="X"</formula>
    </cfRule>
  </conditionalFormatting>
  <conditionalFormatting sqref="G261:G270">
    <cfRule type="expression" dxfId="4284" priority="627" stopIfTrue="1">
      <formula>$D261="X"</formula>
    </cfRule>
  </conditionalFormatting>
  <conditionalFormatting sqref="C282">
    <cfRule type="expression" dxfId="4283" priority="595" stopIfTrue="1">
      <formula>$D282="X"</formula>
    </cfRule>
  </conditionalFormatting>
  <conditionalFormatting sqref="B271">
    <cfRule type="expression" dxfId="4282" priority="622" stopIfTrue="1">
      <formula>$D271="X"</formula>
    </cfRule>
  </conditionalFormatting>
  <conditionalFormatting sqref="G271">
    <cfRule type="expression" dxfId="4281" priority="620" stopIfTrue="1">
      <formula>$D271="X"</formula>
    </cfRule>
  </conditionalFormatting>
  <conditionalFormatting sqref="E271">
    <cfRule type="expression" dxfId="4280" priority="618" stopIfTrue="1">
      <formula>$D271="X"</formula>
    </cfRule>
  </conditionalFormatting>
  <conditionalFormatting sqref="M271:N271">
    <cfRule type="expression" dxfId="4279" priority="617" stopIfTrue="1">
      <formula>$D271="X"</formula>
    </cfRule>
  </conditionalFormatting>
  <conditionalFormatting sqref="C271">
    <cfRule type="expression" dxfId="4278" priority="615" stopIfTrue="1">
      <formula>$D271="X"</formula>
    </cfRule>
  </conditionalFormatting>
  <conditionalFormatting sqref="L272:M281">
    <cfRule type="expression" dxfId="4277" priority="610" stopIfTrue="1">
      <formula>$D272="X"</formula>
    </cfRule>
  </conditionalFormatting>
  <conditionalFormatting sqref="G272:G281">
    <cfRule type="expression" dxfId="4276" priority="607" stopIfTrue="1">
      <formula>$D272="X"</formula>
    </cfRule>
  </conditionalFormatting>
  <conditionalFormatting sqref="E293">
    <cfRule type="expression" dxfId="4275" priority="578" stopIfTrue="1">
      <formula>$D293="X"</formula>
    </cfRule>
  </conditionalFormatting>
  <conditionalFormatting sqref="M293:N293">
    <cfRule type="expression" dxfId="4274" priority="577" stopIfTrue="1">
      <formula>$D293="X"</formula>
    </cfRule>
  </conditionalFormatting>
  <conditionalFormatting sqref="B282">
    <cfRule type="expression" dxfId="4273" priority="602" stopIfTrue="1">
      <formula>$D282="X"</formula>
    </cfRule>
  </conditionalFormatting>
  <conditionalFormatting sqref="G282">
    <cfRule type="expression" dxfId="4272" priority="600" stopIfTrue="1">
      <formula>$D282="X"</formula>
    </cfRule>
  </conditionalFormatting>
  <conditionalFormatting sqref="E282">
    <cfRule type="expression" dxfId="4271" priority="598" stopIfTrue="1">
      <formula>$D282="X"</formula>
    </cfRule>
  </conditionalFormatting>
  <conditionalFormatting sqref="M282:N282">
    <cfRule type="expression" dxfId="4270" priority="597" stopIfTrue="1">
      <formula>$D282="X"</formula>
    </cfRule>
  </conditionalFormatting>
  <conditionalFormatting sqref="L283:M292">
    <cfRule type="expression" dxfId="4269" priority="590" stopIfTrue="1">
      <formula>$D283="X"</formula>
    </cfRule>
  </conditionalFormatting>
  <conditionalFormatting sqref="G283:G292">
    <cfRule type="expression" dxfId="4268" priority="587" stopIfTrue="1">
      <formula>$D283="X"</formula>
    </cfRule>
  </conditionalFormatting>
  <conditionalFormatting sqref="G304">
    <cfRule type="expression" dxfId="4267" priority="560" stopIfTrue="1">
      <formula>$D304="X"</formula>
    </cfRule>
  </conditionalFormatting>
  <conditionalFormatting sqref="B293">
    <cfRule type="expression" dxfId="4266" priority="582" stopIfTrue="1">
      <formula>$D293="X"</formula>
    </cfRule>
  </conditionalFormatting>
  <conditionalFormatting sqref="G293">
    <cfRule type="expression" dxfId="4265" priority="580" stopIfTrue="1">
      <formula>$D293="X"</formula>
    </cfRule>
  </conditionalFormatting>
  <conditionalFormatting sqref="C293">
    <cfRule type="expression" dxfId="4264" priority="575" stopIfTrue="1">
      <formula>$D293="X"</formula>
    </cfRule>
  </conditionalFormatting>
  <conditionalFormatting sqref="L294:M303">
    <cfRule type="expression" dxfId="4263" priority="570" stopIfTrue="1">
      <formula>$D294="X"</formula>
    </cfRule>
  </conditionalFormatting>
  <conditionalFormatting sqref="G294:G303">
    <cfRule type="expression" dxfId="4262" priority="567" stopIfTrue="1">
      <formula>$D294="X"</formula>
    </cfRule>
  </conditionalFormatting>
  <conditionalFormatting sqref="B304">
    <cfRule type="expression" dxfId="4261" priority="562" stopIfTrue="1">
      <formula>$D304="X"</formula>
    </cfRule>
  </conditionalFormatting>
  <conditionalFormatting sqref="E304">
    <cfRule type="expression" dxfId="4260" priority="558" stopIfTrue="1">
      <formula>$D304="X"</formula>
    </cfRule>
  </conditionalFormatting>
  <conditionalFormatting sqref="M304:N304">
    <cfRule type="expression" dxfId="4259" priority="557" stopIfTrue="1">
      <formula>$D304="X"</formula>
    </cfRule>
  </conditionalFormatting>
  <conditionalFormatting sqref="C304">
    <cfRule type="expression" dxfId="4258" priority="555" stopIfTrue="1">
      <formula>$D304="X"</formula>
    </cfRule>
  </conditionalFormatting>
  <conditionalFormatting sqref="L305:M314">
    <cfRule type="expression" dxfId="4257" priority="550" stopIfTrue="1">
      <formula>$D305="X"</formula>
    </cfRule>
  </conditionalFormatting>
  <conditionalFormatting sqref="G305:G314">
    <cfRule type="expression" dxfId="4256" priority="547" stopIfTrue="1">
      <formula>$D305="X"</formula>
    </cfRule>
  </conditionalFormatting>
  <conditionalFormatting sqref="B315">
    <cfRule type="expression" dxfId="4255" priority="542" stopIfTrue="1">
      <formula>$D315="X"</formula>
    </cfRule>
  </conditionalFormatting>
  <conditionalFormatting sqref="G315">
    <cfRule type="expression" dxfId="4254" priority="540" stopIfTrue="1">
      <formula>$D315="X"</formula>
    </cfRule>
  </conditionalFormatting>
  <conditionalFormatting sqref="E315">
    <cfRule type="expression" dxfId="4253" priority="538" stopIfTrue="1">
      <formula>$D315="X"</formula>
    </cfRule>
  </conditionalFormatting>
  <conditionalFormatting sqref="M315:N315">
    <cfRule type="expression" dxfId="4252" priority="537" stopIfTrue="1">
      <formula>$D315="X"</formula>
    </cfRule>
  </conditionalFormatting>
  <conditionalFormatting sqref="C315">
    <cfRule type="expression" dxfId="4251" priority="536" stopIfTrue="1">
      <formula>$D315="X"</formula>
    </cfRule>
  </conditionalFormatting>
  <conditionalFormatting sqref="L316:M325">
    <cfRule type="expression" dxfId="4250" priority="531" stopIfTrue="1">
      <formula>$D316="X"</formula>
    </cfRule>
  </conditionalFormatting>
  <conditionalFormatting sqref="G316:G325">
    <cfRule type="expression" dxfId="4249" priority="528" stopIfTrue="1">
      <formula>$D316="X"</formula>
    </cfRule>
  </conditionalFormatting>
  <conditionalFormatting sqref="B326">
    <cfRule type="expression" dxfId="4248" priority="523" stopIfTrue="1">
      <formula>$D326="X"</formula>
    </cfRule>
  </conditionalFormatting>
  <conditionalFormatting sqref="G326">
    <cfRule type="expression" dxfId="4247" priority="521" stopIfTrue="1">
      <formula>$D326="X"</formula>
    </cfRule>
  </conditionalFormatting>
  <conditionalFormatting sqref="E326">
    <cfRule type="expression" dxfId="4246" priority="519" stopIfTrue="1">
      <formula>$D326="X"</formula>
    </cfRule>
  </conditionalFormatting>
  <conditionalFormatting sqref="M326:N326">
    <cfRule type="expression" dxfId="4245" priority="518" stopIfTrue="1">
      <formula>$D326="X"</formula>
    </cfRule>
  </conditionalFormatting>
  <conditionalFormatting sqref="C326">
    <cfRule type="expression" dxfId="4244" priority="517" stopIfTrue="1">
      <formula>$D326="X"</formula>
    </cfRule>
  </conditionalFormatting>
  <conditionalFormatting sqref="L327:M336">
    <cfRule type="expression" dxfId="4243" priority="512" stopIfTrue="1">
      <formula>$D327="X"</formula>
    </cfRule>
  </conditionalFormatting>
  <conditionalFormatting sqref="G327:G336">
    <cfRule type="expression" dxfId="4242" priority="509" stopIfTrue="1">
      <formula>$D327="X"</formula>
    </cfRule>
  </conditionalFormatting>
  <conditionalFormatting sqref="G337">
    <cfRule type="expression" dxfId="4241" priority="502" stopIfTrue="1">
      <formula>$D337="X"</formula>
    </cfRule>
  </conditionalFormatting>
  <conditionalFormatting sqref="E337">
    <cfRule type="expression" dxfId="4240" priority="500" stopIfTrue="1">
      <formula>$D337="X"</formula>
    </cfRule>
  </conditionalFormatting>
  <conditionalFormatting sqref="M337:N337">
    <cfRule type="expression" dxfId="4239" priority="499" stopIfTrue="1">
      <formula>$D337="X"</formula>
    </cfRule>
  </conditionalFormatting>
  <conditionalFormatting sqref="C337">
    <cfRule type="expression" dxfId="4238" priority="498" stopIfTrue="1">
      <formula>$D337="X"</formula>
    </cfRule>
  </conditionalFormatting>
  <conditionalFormatting sqref="L338:M347">
    <cfRule type="expression" dxfId="4237" priority="493" stopIfTrue="1">
      <formula>$D338="X"</formula>
    </cfRule>
  </conditionalFormatting>
  <conditionalFormatting sqref="G338:G347">
    <cfRule type="expression" dxfId="4236" priority="490" stopIfTrue="1">
      <formula>$D338="X"</formula>
    </cfRule>
  </conditionalFormatting>
  <conditionalFormatting sqref="C348">
    <cfRule type="expression" dxfId="4235" priority="479" stopIfTrue="1">
      <formula>$D348="X"</formula>
    </cfRule>
  </conditionalFormatting>
  <conditionalFormatting sqref="N19:P19">
    <cfRule type="expression" dxfId="4234" priority="478" stopIfTrue="1">
      <formula>$D19="X"</formula>
    </cfRule>
  </conditionalFormatting>
  <conditionalFormatting sqref="G348">
    <cfRule type="expression" dxfId="4233" priority="483" stopIfTrue="1">
      <formula>$D348="X"</formula>
    </cfRule>
  </conditionalFormatting>
  <conditionalFormatting sqref="E348">
    <cfRule type="expression" dxfId="4232" priority="481" stopIfTrue="1">
      <formula>$D348="X"</formula>
    </cfRule>
  </conditionalFormatting>
  <conditionalFormatting sqref="M348:N348">
    <cfRule type="expression" dxfId="4231" priority="480" stopIfTrue="1">
      <formula>$D348="X"</formula>
    </cfRule>
  </conditionalFormatting>
  <conditionalFormatting sqref="N20:P20">
    <cfRule type="expression" dxfId="4230" priority="477" stopIfTrue="1">
      <formula>$D20="X"</formula>
    </cfRule>
  </conditionalFormatting>
  <conditionalFormatting sqref="N21:P28">
    <cfRule type="expression" dxfId="4229" priority="476" stopIfTrue="1">
      <formula>$D21="X"</formula>
    </cfRule>
  </conditionalFormatting>
  <conditionalFormatting sqref="N30:P30">
    <cfRule type="expression" dxfId="4228" priority="475" stopIfTrue="1">
      <formula>$D30="X"</formula>
    </cfRule>
  </conditionalFormatting>
  <conditionalFormatting sqref="N31:P31">
    <cfRule type="expression" dxfId="4227" priority="474" stopIfTrue="1">
      <formula>$D31="X"</formula>
    </cfRule>
  </conditionalFormatting>
  <conditionalFormatting sqref="N32:P39">
    <cfRule type="expression" dxfId="4226" priority="473" stopIfTrue="1">
      <formula>$D32="X"</formula>
    </cfRule>
  </conditionalFormatting>
  <conditionalFormatting sqref="N41:P41">
    <cfRule type="expression" dxfId="4225" priority="472" stopIfTrue="1">
      <formula>$D41="X"</formula>
    </cfRule>
  </conditionalFormatting>
  <conditionalFormatting sqref="N42:P42">
    <cfRule type="expression" dxfId="4224" priority="471" stopIfTrue="1">
      <formula>$D42="X"</formula>
    </cfRule>
  </conditionalFormatting>
  <conditionalFormatting sqref="N43:P50">
    <cfRule type="expression" dxfId="4223" priority="470" stopIfTrue="1">
      <formula>$D43="X"</formula>
    </cfRule>
  </conditionalFormatting>
  <conditionalFormatting sqref="N52:P52">
    <cfRule type="expression" dxfId="4222" priority="469" stopIfTrue="1">
      <formula>$D52="X"</formula>
    </cfRule>
  </conditionalFormatting>
  <conditionalFormatting sqref="N53:P53">
    <cfRule type="expression" dxfId="4221" priority="468" stopIfTrue="1">
      <formula>$D53="X"</formula>
    </cfRule>
  </conditionalFormatting>
  <conditionalFormatting sqref="N54:P61">
    <cfRule type="expression" dxfId="4220" priority="467" stopIfTrue="1">
      <formula>$D54="X"</formula>
    </cfRule>
  </conditionalFormatting>
  <conditionalFormatting sqref="N63:P63">
    <cfRule type="expression" dxfId="4219" priority="466" stopIfTrue="1">
      <formula>$D63="X"</formula>
    </cfRule>
  </conditionalFormatting>
  <conditionalFormatting sqref="N64:P64">
    <cfRule type="expression" dxfId="4218" priority="465" stopIfTrue="1">
      <formula>$D64="X"</formula>
    </cfRule>
  </conditionalFormatting>
  <conditionalFormatting sqref="N65:P72">
    <cfRule type="expression" dxfId="4217" priority="464" stopIfTrue="1">
      <formula>$D65="X"</formula>
    </cfRule>
  </conditionalFormatting>
  <conditionalFormatting sqref="N74:P74">
    <cfRule type="expression" dxfId="4216" priority="463" stopIfTrue="1">
      <formula>$D74="X"</formula>
    </cfRule>
  </conditionalFormatting>
  <conditionalFormatting sqref="N75:P75">
    <cfRule type="expression" dxfId="4215" priority="462" stopIfTrue="1">
      <formula>$D75="X"</formula>
    </cfRule>
  </conditionalFormatting>
  <conditionalFormatting sqref="N76:P83">
    <cfRule type="expression" dxfId="4214" priority="461" stopIfTrue="1">
      <formula>$D76="X"</formula>
    </cfRule>
  </conditionalFormatting>
  <conditionalFormatting sqref="N85:P85">
    <cfRule type="expression" dxfId="4213" priority="460" stopIfTrue="1">
      <formula>$D85="X"</formula>
    </cfRule>
  </conditionalFormatting>
  <conditionalFormatting sqref="N86:P86">
    <cfRule type="expression" dxfId="4212" priority="459" stopIfTrue="1">
      <formula>$D86="X"</formula>
    </cfRule>
  </conditionalFormatting>
  <conditionalFormatting sqref="N87:P94">
    <cfRule type="expression" dxfId="4211" priority="458" stopIfTrue="1">
      <formula>$D87="X"</formula>
    </cfRule>
  </conditionalFormatting>
  <conditionalFormatting sqref="N96:P96">
    <cfRule type="expression" dxfId="4210" priority="457" stopIfTrue="1">
      <formula>$D96="X"</formula>
    </cfRule>
  </conditionalFormatting>
  <conditionalFormatting sqref="N97:P97">
    <cfRule type="expression" dxfId="4209" priority="456" stopIfTrue="1">
      <formula>$D97="X"</formula>
    </cfRule>
  </conditionalFormatting>
  <conditionalFormatting sqref="N98:P105">
    <cfRule type="expression" dxfId="4208" priority="455" stopIfTrue="1">
      <formula>$D98="X"</formula>
    </cfRule>
  </conditionalFormatting>
  <conditionalFormatting sqref="N107:P107">
    <cfRule type="expression" dxfId="4207" priority="454" stopIfTrue="1">
      <formula>$D107="X"</formula>
    </cfRule>
  </conditionalFormatting>
  <conditionalFormatting sqref="N108:P108">
    <cfRule type="expression" dxfId="4206" priority="453" stopIfTrue="1">
      <formula>$D108="X"</formula>
    </cfRule>
  </conditionalFormatting>
  <conditionalFormatting sqref="N109:P116">
    <cfRule type="expression" dxfId="4205" priority="452" stopIfTrue="1">
      <formula>$D109="X"</formula>
    </cfRule>
  </conditionalFormatting>
  <conditionalFormatting sqref="N118:P118">
    <cfRule type="expression" dxfId="4204" priority="451" stopIfTrue="1">
      <formula>$D118="X"</formula>
    </cfRule>
  </conditionalFormatting>
  <conditionalFormatting sqref="N119:P119">
    <cfRule type="expression" dxfId="4203" priority="450" stopIfTrue="1">
      <formula>$D119="X"</formula>
    </cfRule>
  </conditionalFormatting>
  <conditionalFormatting sqref="N120:P127">
    <cfRule type="expression" dxfId="4202" priority="449" stopIfTrue="1">
      <formula>$D120="X"</formula>
    </cfRule>
  </conditionalFormatting>
  <conditionalFormatting sqref="N129:P129">
    <cfRule type="expression" dxfId="4201" priority="448" stopIfTrue="1">
      <formula>$D129="X"</formula>
    </cfRule>
  </conditionalFormatting>
  <conditionalFormatting sqref="N130:P130">
    <cfRule type="expression" dxfId="4200" priority="447" stopIfTrue="1">
      <formula>$D130="X"</formula>
    </cfRule>
  </conditionalFormatting>
  <conditionalFormatting sqref="N131:P138">
    <cfRule type="expression" dxfId="4199" priority="446" stopIfTrue="1">
      <formula>$D131="X"</formula>
    </cfRule>
  </conditionalFormatting>
  <conditionalFormatting sqref="N140:P140">
    <cfRule type="expression" dxfId="4198" priority="445" stopIfTrue="1">
      <formula>$D140="X"</formula>
    </cfRule>
  </conditionalFormatting>
  <conditionalFormatting sqref="N141:P141">
    <cfRule type="expression" dxfId="4197" priority="444" stopIfTrue="1">
      <formula>$D141="X"</formula>
    </cfRule>
  </conditionalFormatting>
  <conditionalFormatting sqref="N142:P149">
    <cfRule type="expression" dxfId="4196" priority="443" stopIfTrue="1">
      <formula>$D142="X"</formula>
    </cfRule>
  </conditionalFormatting>
  <conditionalFormatting sqref="N151:P151">
    <cfRule type="expression" dxfId="4195" priority="442" stopIfTrue="1">
      <formula>$D151="X"</formula>
    </cfRule>
  </conditionalFormatting>
  <conditionalFormatting sqref="N152:P152">
    <cfRule type="expression" dxfId="4194" priority="441" stopIfTrue="1">
      <formula>$D152="X"</formula>
    </cfRule>
  </conditionalFormatting>
  <conditionalFormatting sqref="N153:P160">
    <cfRule type="expression" dxfId="4193" priority="440" stopIfTrue="1">
      <formula>$D153="X"</formula>
    </cfRule>
  </conditionalFormatting>
  <conditionalFormatting sqref="N162:P162">
    <cfRule type="expression" dxfId="4192" priority="439" stopIfTrue="1">
      <formula>$D162="X"</formula>
    </cfRule>
  </conditionalFormatting>
  <conditionalFormatting sqref="N163:P163">
    <cfRule type="expression" dxfId="4191" priority="438" stopIfTrue="1">
      <formula>$D163="X"</formula>
    </cfRule>
  </conditionalFormatting>
  <conditionalFormatting sqref="N164:P171">
    <cfRule type="expression" dxfId="4190" priority="437" stopIfTrue="1">
      <formula>$D164="X"</formula>
    </cfRule>
  </conditionalFormatting>
  <conditionalFormatting sqref="N173:P173">
    <cfRule type="expression" dxfId="4189" priority="436" stopIfTrue="1">
      <formula>$D173="X"</formula>
    </cfRule>
  </conditionalFormatting>
  <conditionalFormatting sqref="N174:P174">
    <cfRule type="expression" dxfId="4188" priority="435" stopIfTrue="1">
      <formula>$D174="X"</formula>
    </cfRule>
  </conditionalFormatting>
  <conditionalFormatting sqref="N175:P182">
    <cfRule type="expression" dxfId="4187" priority="434" stopIfTrue="1">
      <formula>$D175="X"</formula>
    </cfRule>
  </conditionalFormatting>
  <conditionalFormatting sqref="N184:P184">
    <cfRule type="expression" dxfId="4186" priority="433" stopIfTrue="1">
      <formula>$D184="X"</formula>
    </cfRule>
  </conditionalFormatting>
  <conditionalFormatting sqref="N185:P185">
    <cfRule type="expression" dxfId="4185" priority="432" stopIfTrue="1">
      <formula>$D185="X"</formula>
    </cfRule>
  </conditionalFormatting>
  <conditionalFormatting sqref="N186:P193">
    <cfRule type="expression" dxfId="4184" priority="431" stopIfTrue="1">
      <formula>$D186="X"</formula>
    </cfRule>
  </conditionalFormatting>
  <conditionalFormatting sqref="N195:P195">
    <cfRule type="expression" dxfId="4183" priority="430" stopIfTrue="1">
      <formula>$D195="X"</formula>
    </cfRule>
  </conditionalFormatting>
  <conditionalFormatting sqref="N196:P196">
    <cfRule type="expression" dxfId="4182" priority="429" stopIfTrue="1">
      <formula>$D196="X"</formula>
    </cfRule>
  </conditionalFormatting>
  <conditionalFormatting sqref="N197:P204">
    <cfRule type="expression" dxfId="4181" priority="428" stopIfTrue="1">
      <formula>$D197="X"</formula>
    </cfRule>
  </conditionalFormatting>
  <conditionalFormatting sqref="N206:P206">
    <cfRule type="expression" dxfId="4180" priority="427" stopIfTrue="1">
      <formula>$D206="X"</formula>
    </cfRule>
  </conditionalFormatting>
  <conditionalFormatting sqref="N207:P207">
    <cfRule type="expression" dxfId="4179" priority="426" stopIfTrue="1">
      <formula>$D207="X"</formula>
    </cfRule>
  </conditionalFormatting>
  <conditionalFormatting sqref="N208:P215">
    <cfRule type="expression" dxfId="4178" priority="425" stopIfTrue="1">
      <formula>$D208="X"</formula>
    </cfRule>
  </conditionalFormatting>
  <conditionalFormatting sqref="N217:P217">
    <cfRule type="expression" dxfId="4177" priority="424" stopIfTrue="1">
      <formula>$D217="X"</formula>
    </cfRule>
  </conditionalFormatting>
  <conditionalFormatting sqref="N218:P218">
    <cfRule type="expression" dxfId="4176" priority="423" stopIfTrue="1">
      <formula>$D218="X"</formula>
    </cfRule>
  </conditionalFormatting>
  <conditionalFormatting sqref="N219:P226">
    <cfRule type="expression" dxfId="4175" priority="422" stopIfTrue="1">
      <formula>$D219="X"</formula>
    </cfRule>
  </conditionalFormatting>
  <conditionalFormatting sqref="N228:P228">
    <cfRule type="expression" dxfId="4174" priority="421" stopIfTrue="1">
      <formula>$D228="X"</formula>
    </cfRule>
  </conditionalFormatting>
  <conditionalFormatting sqref="N229:P229">
    <cfRule type="expression" dxfId="4173" priority="420" stopIfTrue="1">
      <formula>$D229="X"</formula>
    </cfRule>
  </conditionalFormatting>
  <conditionalFormatting sqref="N230:P237">
    <cfRule type="expression" dxfId="4172" priority="419" stopIfTrue="1">
      <formula>$D230="X"</formula>
    </cfRule>
  </conditionalFormatting>
  <conditionalFormatting sqref="N239:P239">
    <cfRule type="expression" dxfId="4171" priority="418" stopIfTrue="1">
      <formula>$D239="X"</formula>
    </cfRule>
  </conditionalFormatting>
  <conditionalFormatting sqref="N240:P240">
    <cfRule type="expression" dxfId="4170" priority="417" stopIfTrue="1">
      <formula>$D240="X"</formula>
    </cfRule>
  </conditionalFormatting>
  <conditionalFormatting sqref="N241:P248">
    <cfRule type="expression" dxfId="4169" priority="416" stopIfTrue="1">
      <formula>$D241="X"</formula>
    </cfRule>
  </conditionalFormatting>
  <conditionalFormatting sqref="N250:P250">
    <cfRule type="expression" dxfId="4168" priority="415" stopIfTrue="1">
      <formula>$D250="X"</formula>
    </cfRule>
  </conditionalFormatting>
  <conditionalFormatting sqref="N251:P251">
    <cfRule type="expression" dxfId="4167" priority="414" stopIfTrue="1">
      <formula>$D251="X"</formula>
    </cfRule>
  </conditionalFormatting>
  <conditionalFormatting sqref="N252:P259">
    <cfRule type="expression" dxfId="4166" priority="413" stopIfTrue="1">
      <formula>$D252="X"</formula>
    </cfRule>
  </conditionalFormatting>
  <conditionalFormatting sqref="N261:P261">
    <cfRule type="expression" dxfId="4165" priority="412" stopIfTrue="1">
      <formula>$D261="X"</formula>
    </cfRule>
  </conditionalFormatting>
  <conditionalFormatting sqref="N262:P262">
    <cfRule type="expression" dxfId="4164" priority="411" stopIfTrue="1">
      <formula>$D262="X"</formula>
    </cfRule>
  </conditionalFormatting>
  <conditionalFormatting sqref="N263:P270">
    <cfRule type="expression" dxfId="4163" priority="410" stopIfTrue="1">
      <formula>$D263="X"</formula>
    </cfRule>
  </conditionalFormatting>
  <conditionalFormatting sqref="N272:P272">
    <cfRule type="expression" dxfId="4162" priority="409" stopIfTrue="1">
      <formula>$D272="X"</formula>
    </cfRule>
  </conditionalFormatting>
  <conditionalFormatting sqref="N273:P273">
    <cfRule type="expression" dxfId="4161" priority="408" stopIfTrue="1">
      <formula>$D273="X"</formula>
    </cfRule>
  </conditionalFormatting>
  <conditionalFormatting sqref="N274:P281">
    <cfRule type="expression" dxfId="4160" priority="407" stopIfTrue="1">
      <formula>$D274="X"</formula>
    </cfRule>
  </conditionalFormatting>
  <conditionalFormatting sqref="N283:P283">
    <cfRule type="expression" dxfId="4159" priority="406" stopIfTrue="1">
      <formula>$D283="X"</formula>
    </cfRule>
  </conditionalFormatting>
  <conditionalFormatting sqref="N284:P284">
    <cfRule type="expression" dxfId="4158" priority="405" stopIfTrue="1">
      <formula>$D284="X"</formula>
    </cfRule>
  </conditionalFormatting>
  <conditionalFormatting sqref="N285:P292">
    <cfRule type="expression" dxfId="4157" priority="404" stopIfTrue="1">
      <formula>$D285="X"</formula>
    </cfRule>
  </conditionalFormatting>
  <conditionalFormatting sqref="N294:P294">
    <cfRule type="expression" dxfId="4156" priority="403" stopIfTrue="1">
      <formula>$D294="X"</formula>
    </cfRule>
  </conditionalFormatting>
  <conditionalFormatting sqref="N295:P295">
    <cfRule type="expression" dxfId="4155" priority="402" stopIfTrue="1">
      <formula>$D295="X"</formula>
    </cfRule>
  </conditionalFormatting>
  <conditionalFormatting sqref="N296:P303">
    <cfRule type="expression" dxfId="4154" priority="401" stopIfTrue="1">
      <formula>$D296="X"</formula>
    </cfRule>
  </conditionalFormatting>
  <conditionalFormatting sqref="N305:P305">
    <cfRule type="expression" dxfId="4153" priority="400" stopIfTrue="1">
      <formula>$D305="X"</formula>
    </cfRule>
  </conditionalFormatting>
  <conditionalFormatting sqref="N306:P306">
    <cfRule type="expression" dxfId="4152" priority="399" stopIfTrue="1">
      <formula>$D306="X"</formula>
    </cfRule>
  </conditionalFormatting>
  <conditionalFormatting sqref="N307:P314">
    <cfRule type="expression" dxfId="4151" priority="398" stopIfTrue="1">
      <formula>$D307="X"</formula>
    </cfRule>
  </conditionalFormatting>
  <conditionalFormatting sqref="N316:P316">
    <cfRule type="expression" dxfId="4150" priority="397" stopIfTrue="1">
      <formula>$D316="X"</formula>
    </cfRule>
  </conditionalFormatting>
  <conditionalFormatting sqref="N317:P317">
    <cfRule type="expression" dxfId="4149" priority="396" stopIfTrue="1">
      <formula>$D317="X"</formula>
    </cfRule>
  </conditionalFormatting>
  <conditionalFormatting sqref="N318:P325">
    <cfRule type="expression" dxfId="4148" priority="395" stopIfTrue="1">
      <formula>$D318="X"</formula>
    </cfRule>
  </conditionalFormatting>
  <conditionalFormatting sqref="N327:P327">
    <cfRule type="expression" dxfId="4147" priority="394" stopIfTrue="1">
      <formula>$D327="X"</formula>
    </cfRule>
  </conditionalFormatting>
  <conditionalFormatting sqref="N328:P328">
    <cfRule type="expression" dxfId="4146" priority="393" stopIfTrue="1">
      <formula>$D328="X"</formula>
    </cfRule>
  </conditionalFormatting>
  <conditionalFormatting sqref="N329:P336">
    <cfRule type="expression" dxfId="4145" priority="392" stopIfTrue="1">
      <formula>$D329="X"</formula>
    </cfRule>
  </conditionalFormatting>
  <conditionalFormatting sqref="N338:P338">
    <cfRule type="expression" dxfId="4144" priority="391" stopIfTrue="1">
      <formula>$D338="X"</formula>
    </cfRule>
  </conditionalFormatting>
  <conditionalFormatting sqref="N339:P339">
    <cfRule type="expression" dxfId="4143" priority="390" stopIfTrue="1">
      <formula>$D339="X"</formula>
    </cfRule>
  </conditionalFormatting>
  <conditionalFormatting sqref="N340:P347">
    <cfRule type="expression" dxfId="4142" priority="389" stopIfTrue="1">
      <formula>$D340="X"</formula>
    </cfRule>
  </conditionalFormatting>
  <conditionalFormatting sqref="N8:P8">
    <cfRule type="expression" dxfId="4141" priority="388" stopIfTrue="1">
      <formula>$D8="X"</formula>
    </cfRule>
  </conditionalFormatting>
  <conditionalFormatting sqref="N9:P9">
    <cfRule type="expression" dxfId="4140" priority="387" stopIfTrue="1">
      <formula>$D9="X"</formula>
    </cfRule>
  </conditionalFormatting>
  <conditionalFormatting sqref="N10:P17">
    <cfRule type="expression" dxfId="4139" priority="386" stopIfTrue="1">
      <formula>$D10="X"</formula>
    </cfRule>
  </conditionalFormatting>
  <conditionalFormatting sqref="B337">
    <cfRule type="expression" dxfId="4138" priority="385" stopIfTrue="1">
      <formula>$D337="X"</formula>
    </cfRule>
  </conditionalFormatting>
  <conditionalFormatting sqref="B348">
    <cfRule type="expression" dxfId="4137" priority="384" stopIfTrue="1">
      <formula>$D348="X"</formula>
    </cfRule>
  </conditionalFormatting>
  <conditionalFormatting sqref="L18">
    <cfRule type="expression" dxfId="4136" priority="379" stopIfTrue="1">
      <formula>$D18="X"</formula>
    </cfRule>
  </conditionalFormatting>
  <conditionalFormatting sqref="L293">
    <cfRule type="expression" dxfId="4135" priority="348" stopIfTrue="1">
      <formula>$D293="X"</formula>
    </cfRule>
  </conditionalFormatting>
  <conditionalFormatting sqref="L29">
    <cfRule type="expression" dxfId="4134" priority="372" stopIfTrue="1">
      <formula>$D29="X"</formula>
    </cfRule>
  </conditionalFormatting>
  <conditionalFormatting sqref="L40">
    <cfRule type="expression" dxfId="4133" priority="371" stopIfTrue="1">
      <formula>$D40="X"</formula>
    </cfRule>
  </conditionalFormatting>
  <conditionalFormatting sqref="L51">
    <cfRule type="expression" dxfId="4132" priority="370" stopIfTrue="1">
      <formula>$D51="X"</formula>
    </cfRule>
  </conditionalFormatting>
  <conditionalFormatting sqref="L62">
    <cfRule type="expression" dxfId="4131" priority="369" stopIfTrue="1">
      <formula>$D62="X"</formula>
    </cfRule>
  </conditionalFormatting>
  <conditionalFormatting sqref="L73">
    <cfRule type="expression" dxfId="4130" priority="368" stopIfTrue="1">
      <formula>$D73="X"</formula>
    </cfRule>
  </conditionalFormatting>
  <conditionalFormatting sqref="L84">
    <cfRule type="expression" dxfId="4129" priority="367" stopIfTrue="1">
      <formula>$D84="X"</formula>
    </cfRule>
  </conditionalFormatting>
  <conditionalFormatting sqref="L95">
    <cfRule type="expression" dxfId="4128" priority="366" stopIfTrue="1">
      <formula>$D95="X"</formula>
    </cfRule>
  </conditionalFormatting>
  <conditionalFormatting sqref="L106">
    <cfRule type="expression" dxfId="4127" priority="365" stopIfTrue="1">
      <formula>$D106="X"</formula>
    </cfRule>
  </conditionalFormatting>
  <conditionalFormatting sqref="L117">
    <cfRule type="expression" dxfId="4126" priority="364" stopIfTrue="1">
      <formula>$D117="X"</formula>
    </cfRule>
  </conditionalFormatting>
  <conditionalFormatting sqref="L128">
    <cfRule type="expression" dxfId="4125" priority="363" stopIfTrue="1">
      <formula>$D128="X"</formula>
    </cfRule>
  </conditionalFormatting>
  <conditionalFormatting sqref="L139">
    <cfRule type="expression" dxfId="4124" priority="362" stopIfTrue="1">
      <formula>$D139="X"</formula>
    </cfRule>
  </conditionalFormatting>
  <conditionalFormatting sqref="L150">
    <cfRule type="expression" dxfId="4123" priority="361" stopIfTrue="1">
      <formula>$D150="X"</formula>
    </cfRule>
  </conditionalFormatting>
  <conditionalFormatting sqref="L161">
    <cfRule type="expression" dxfId="4122" priority="360" stopIfTrue="1">
      <formula>$D161="X"</formula>
    </cfRule>
  </conditionalFormatting>
  <conditionalFormatting sqref="L172">
    <cfRule type="expression" dxfId="4121" priority="359" stopIfTrue="1">
      <formula>$D172="X"</formula>
    </cfRule>
  </conditionalFormatting>
  <conditionalFormatting sqref="L183">
    <cfRule type="expression" dxfId="4120" priority="358" stopIfTrue="1">
      <formula>$D183="X"</formula>
    </cfRule>
  </conditionalFormatting>
  <conditionalFormatting sqref="L194">
    <cfRule type="expression" dxfId="4119" priority="357" stopIfTrue="1">
      <formula>$D194="X"</formula>
    </cfRule>
  </conditionalFormatting>
  <conditionalFormatting sqref="L205">
    <cfRule type="expression" dxfId="4118" priority="356" stopIfTrue="1">
      <formula>$D205="X"</formula>
    </cfRule>
  </conditionalFormatting>
  <conditionalFormatting sqref="L216">
    <cfRule type="expression" dxfId="4117" priority="355" stopIfTrue="1">
      <formula>$D216="X"</formula>
    </cfRule>
  </conditionalFormatting>
  <conditionalFormatting sqref="L227">
    <cfRule type="expression" dxfId="4116" priority="354" stopIfTrue="1">
      <formula>$D227="X"</formula>
    </cfRule>
  </conditionalFormatting>
  <conditionalFormatting sqref="L238">
    <cfRule type="expression" dxfId="4115" priority="353" stopIfTrue="1">
      <formula>$D238="X"</formula>
    </cfRule>
  </conditionalFormatting>
  <conditionalFormatting sqref="L249">
    <cfRule type="expression" dxfId="4114" priority="352" stopIfTrue="1">
      <formula>$D249="X"</formula>
    </cfRule>
  </conditionalFormatting>
  <conditionalFormatting sqref="L260">
    <cfRule type="expression" dxfId="4113" priority="351" stopIfTrue="1">
      <formula>$D260="X"</formula>
    </cfRule>
  </conditionalFormatting>
  <conditionalFormatting sqref="L271">
    <cfRule type="expression" dxfId="4112" priority="350" stopIfTrue="1">
      <formula>$D271="X"</formula>
    </cfRule>
  </conditionalFormatting>
  <conditionalFormatting sqref="L282">
    <cfRule type="expression" dxfId="4111" priority="349" stopIfTrue="1">
      <formula>$D282="X"</formula>
    </cfRule>
  </conditionalFormatting>
  <conditionalFormatting sqref="L304">
    <cfRule type="expression" dxfId="4110" priority="347" stopIfTrue="1">
      <formula>$D304="X"</formula>
    </cfRule>
  </conditionalFormatting>
  <conditionalFormatting sqref="L315">
    <cfRule type="expression" dxfId="4109" priority="346" stopIfTrue="1">
      <formula>$D315="X"</formula>
    </cfRule>
  </conditionalFormatting>
  <conditionalFormatting sqref="L326">
    <cfRule type="expression" dxfId="4108" priority="345" stopIfTrue="1">
      <formula>$D326="X"</formula>
    </cfRule>
  </conditionalFormatting>
  <conditionalFormatting sqref="L337">
    <cfRule type="expression" dxfId="4107" priority="344" stopIfTrue="1">
      <formula>$D337="X"</formula>
    </cfRule>
  </conditionalFormatting>
  <conditionalFormatting sqref="L348">
    <cfRule type="expression" dxfId="4106" priority="343" stopIfTrue="1">
      <formula>$D348="X"</formula>
    </cfRule>
  </conditionalFormatting>
  <conditionalFormatting sqref="B19:B28">
    <cfRule type="expression" dxfId="4105" priority="341" stopIfTrue="1">
      <formula>$D19="X"</formula>
    </cfRule>
  </conditionalFormatting>
  <conditionalFormatting sqref="B30:B39">
    <cfRule type="expression" dxfId="4104" priority="340" stopIfTrue="1">
      <formula>$D30="X"</formula>
    </cfRule>
  </conditionalFormatting>
  <conditionalFormatting sqref="B41:B50">
    <cfRule type="expression" dxfId="4103" priority="339" stopIfTrue="1">
      <formula>$D41="X"</formula>
    </cfRule>
  </conditionalFormatting>
  <conditionalFormatting sqref="B52:B61">
    <cfRule type="expression" dxfId="4102" priority="338" stopIfTrue="1">
      <formula>$D52="X"</formula>
    </cfRule>
  </conditionalFormatting>
  <conditionalFormatting sqref="B63:B72">
    <cfRule type="expression" dxfId="4101" priority="337" stopIfTrue="1">
      <formula>$D63="X"</formula>
    </cfRule>
  </conditionalFormatting>
  <conditionalFormatting sqref="B74:B83">
    <cfRule type="expression" dxfId="4100" priority="336" stopIfTrue="1">
      <formula>$D74="X"</formula>
    </cfRule>
  </conditionalFormatting>
  <conditionalFormatting sqref="B85:B94">
    <cfRule type="expression" dxfId="4099" priority="335" stopIfTrue="1">
      <formula>$D85="X"</formula>
    </cfRule>
  </conditionalFormatting>
  <conditionalFormatting sqref="B96:B105">
    <cfRule type="expression" dxfId="4098" priority="334" stopIfTrue="1">
      <formula>$D96="X"</formula>
    </cfRule>
  </conditionalFormatting>
  <conditionalFormatting sqref="B107:B116">
    <cfRule type="expression" dxfId="4097" priority="333" stopIfTrue="1">
      <formula>$D107="X"</formula>
    </cfRule>
  </conditionalFormatting>
  <conditionalFormatting sqref="B118:B127">
    <cfRule type="expression" dxfId="4096" priority="332" stopIfTrue="1">
      <formula>$D118="X"</formula>
    </cfRule>
  </conditionalFormatting>
  <conditionalFormatting sqref="B129:B138">
    <cfRule type="expression" dxfId="4095" priority="331" stopIfTrue="1">
      <formula>$D129="X"</formula>
    </cfRule>
  </conditionalFormatting>
  <conditionalFormatting sqref="B140:B149">
    <cfRule type="expression" dxfId="4094" priority="330" stopIfTrue="1">
      <formula>$D140="X"</formula>
    </cfRule>
  </conditionalFormatting>
  <conditionalFormatting sqref="B151:B160">
    <cfRule type="expression" dxfId="4093" priority="329" stopIfTrue="1">
      <formula>$D151="X"</formula>
    </cfRule>
  </conditionalFormatting>
  <conditionalFormatting sqref="B162:B171">
    <cfRule type="expression" dxfId="4092" priority="328" stopIfTrue="1">
      <formula>$D162="X"</formula>
    </cfRule>
  </conditionalFormatting>
  <conditionalFormatting sqref="B173:B182">
    <cfRule type="expression" dxfId="4091" priority="327" stopIfTrue="1">
      <formula>$D173="X"</formula>
    </cfRule>
  </conditionalFormatting>
  <conditionalFormatting sqref="B184:B193">
    <cfRule type="expression" dxfId="4090" priority="326" stopIfTrue="1">
      <formula>$D184="X"</formula>
    </cfRule>
  </conditionalFormatting>
  <conditionalFormatting sqref="B195:B204">
    <cfRule type="expression" dxfId="4089" priority="325" stopIfTrue="1">
      <formula>$D195="X"</formula>
    </cfRule>
  </conditionalFormatting>
  <conditionalFormatting sqref="B206:B215">
    <cfRule type="expression" dxfId="4088" priority="324" stopIfTrue="1">
      <formula>$D206="X"</formula>
    </cfRule>
  </conditionalFormatting>
  <conditionalFormatting sqref="B217:B226">
    <cfRule type="expression" dxfId="4087" priority="323" stopIfTrue="1">
      <formula>$D217="X"</formula>
    </cfRule>
  </conditionalFormatting>
  <conditionalFormatting sqref="B228:B237">
    <cfRule type="expression" dxfId="4086" priority="322" stopIfTrue="1">
      <formula>$D228="X"</formula>
    </cfRule>
  </conditionalFormatting>
  <conditionalFormatting sqref="B239:B248">
    <cfRule type="expression" dxfId="4085" priority="321" stopIfTrue="1">
      <formula>$D239="X"</formula>
    </cfRule>
  </conditionalFormatting>
  <conditionalFormatting sqref="B250:B259">
    <cfRule type="expression" dxfId="4084" priority="320" stopIfTrue="1">
      <formula>$D250="X"</formula>
    </cfRule>
  </conditionalFormatting>
  <conditionalFormatting sqref="B261:B270">
    <cfRule type="expression" dxfId="4083" priority="319" stopIfTrue="1">
      <formula>$D261="X"</formula>
    </cfRule>
  </conditionalFormatting>
  <conditionalFormatting sqref="B272:B281">
    <cfRule type="expression" dxfId="4082" priority="318" stopIfTrue="1">
      <formula>$D272="X"</formula>
    </cfRule>
  </conditionalFormatting>
  <conditionalFormatting sqref="B283:B292">
    <cfRule type="expression" dxfId="4081" priority="317" stopIfTrue="1">
      <formula>$D283="X"</formula>
    </cfRule>
  </conditionalFormatting>
  <conditionalFormatting sqref="B294:B303">
    <cfRule type="expression" dxfId="4080" priority="316" stopIfTrue="1">
      <formula>$D294="X"</formula>
    </cfRule>
  </conditionalFormatting>
  <conditionalFormatting sqref="B305:B314">
    <cfRule type="expression" dxfId="4079" priority="315" stopIfTrue="1">
      <formula>$D305="X"</formula>
    </cfRule>
  </conditionalFormatting>
  <conditionalFormatting sqref="B316:B325">
    <cfRule type="expression" dxfId="4078" priority="314" stopIfTrue="1">
      <formula>$D316="X"</formula>
    </cfRule>
  </conditionalFormatting>
  <conditionalFormatting sqref="B327:B336">
    <cfRule type="expression" dxfId="4077" priority="313" stopIfTrue="1">
      <formula>$D327="X"</formula>
    </cfRule>
  </conditionalFormatting>
  <conditionalFormatting sqref="B338:B347">
    <cfRule type="expression" dxfId="4076" priority="312" stopIfTrue="1">
      <formula>$D338="X"</formula>
    </cfRule>
  </conditionalFormatting>
  <conditionalFormatting sqref="B8:B17">
    <cfRule type="expression" dxfId="4075" priority="311" stopIfTrue="1">
      <formula>$D8="X"</formula>
    </cfRule>
  </conditionalFormatting>
  <conditionalFormatting sqref="A8">
    <cfRule type="expression" dxfId="4074" priority="2199" stopIfTrue="1">
      <formula>$D18="X"</formula>
    </cfRule>
  </conditionalFormatting>
  <conditionalFormatting sqref="A19">
    <cfRule type="expression" dxfId="4073" priority="310" stopIfTrue="1">
      <formula>$D29="X"</formula>
    </cfRule>
  </conditionalFormatting>
  <conditionalFormatting sqref="A30">
    <cfRule type="expression" dxfId="4072" priority="309" stopIfTrue="1">
      <formula>$D40="X"</formula>
    </cfRule>
  </conditionalFormatting>
  <conditionalFormatting sqref="A41">
    <cfRule type="expression" dxfId="4071" priority="308" stopIfTrue="1">
      <formula>$D51="X"</formula>
    </cfRule>
  </conditionalFormatting>
  <conditionalFormatting sqref="A52">
    <cfRule type="expression" dxfId="4070" priority="307" stopIfTrue="1">
      <formula>$D62="X"</formula>
    </cfRule>
  </conditionalFormatting>
  <conditionalFormatting sqref="A63">
    <cfRule type="expression" dxfId="4069" priority="306" stopIfTrue="1">
      <formula>$D73="X"</formula>
    </cfRule>
  </conditionalFormatting>
  <conditionalFormatting sqref="A74">
    <cfRule type="expression" dxfId="4068" priority="305" stopIfTrue="1">
      <formula>$D84="X"</formula>
    </cfRule>
  </conditionalFormatting>
  <conditionalFormatting sqref="A85">
    <cfRule type="expression" dxfId="4067" priority="304" stopIfTrue="1">
      <formula>$D95="X"</formula>
    </cfRule>
  </conditionalFormatting>
  <conditionalFormatting sqref="A96">
    <cfRule type="expression" dxfId="4066" priority="303" stopIfTrue="1">
      <formula>$D106="X"</formula>
    </cfRule>
  </conditionalFormatting>
  <conditionalFormatting sqref="A107">
    <cfRule type="expression" dxfId="4065" priority="302" stopIfTrue="1">
      <formula>$D117="X"</formula>
    </cfRule>
  </conditionalFormatting>
  <conditionalFormatting sqref="A118">
    <cfRule type="expression" dxfId="4064" priority="301" stopIfTrue="1">
      <formula>$D128="X"</formula>
    </cfRule>
  </conditionalFormatting>
  <conditionalFormatting sqref="A129">
    <cfRule type="expression" dxfId="4063" priority="300" stopIfTrue="1">
      <formula>$D139="X"</formula>
    </cfRule>
  </conditionalFormatting>
  <conditionalFormatting sqref="A140">
    <cfRule type="expression" dxfId="4062" priority="299" stopIfTrue="1">
      <formula>$D150="X"</formula>
    </cfRule>
  </conditionalFormatting>
  <conditionalFormatting sqref="A151">
    <cfRule type="expression" dxfId="4061" priority="298" stopIfTrue="1">
      <formula>$D161="X"</formula>
    </cfRule>
  </conditionalFormatting>
  <conditionalFormatting sqref="A162">
    <cfRule type="expression" dxfId="4060" priority="297" stopIfTrue="1">
      <formula>$D172="X"</formula>
    </cfRule>
  </conditionalFormatting>
  <conditionalFormatting sqref="A173">
    <cfRule type="expression" dxfId="4059" priority="296" stopIfTrue="1">
      <formula>$D183="X"</formula>
    </cfRule>
  </conditionalFormatting>
  <conditionalFormatting sqref="A184">
    <cfRule type="expression" dxfId="4058" priority="295" stopIfTrue="1">
      <formula>$D194="X"</formula>
    </cfRule>
  </conditionalFormatting>
  <conditionalFormatting sqref="A195">
    <cfRule type="expression" dxfId="4057" priority="294" stopIfTrue="1">
      <formula>$D205="X"</formula>
    </cfRule>
  </conditionalFormatting>
  <conditionalFormatting sqref="A206">
    <cfRule type="expression" dxfId="4056" priority="293" stopIfTrue="1">
      <formula>$D216="X"</formula>
    </cfRule>
  </conditionalFormatting>
  <conditionalFormatting sqref="A217">
    <cfRule type="expression" dxfId="4055" priority="292" stopIfTrue="1">
      <formula>$D227="X"</formula>
    </cfRule>
  </conditionalFormatting>
  <conditionalFormatting sqref="A228">
    <cfRule type="expression" dxfId="4054" priority="291" stopIfTrue="1">
      <formula>$D238="X"</formula>
    </cfRule>
  </conditionalFormatting>
  <conditionalFormatting sqref="A239">
    <cfRule type="expression" dxfId="4053" priority="290" stopIfTrue="1">
      <formula>$D249="X"</formula>
    </cfRule>
  </conditionalFormatting>
  <conditionalFormatting sqref="A250">
    <cfRule type="expression" dxfId="4052" priority="289" stopIfTrue="1">
      <formula>$D260="X"</formula>
    </cfRule>
  </conditionalFormatting>
  <conditionalFormatting sqref="A261">
    <cfRule type="expression" dxfId="4051" priority="288" stopIfTrue="1">
      <formula>$D271="X"</formula>
    </cfRule>
  </conditionalFormatting>
  <conditionalFormatting sqref="A272">
    <cfRule type="expression" dxfId="4050" priority="287" stopIfTrue="1">
      <formula>$D282="X"</formula>
    </cfRule>
  </conditionalFormatting>
  <conditionalFormatting sqref="A283">
    <cfRule type="expression" dxfId="4049" priority="286" stopIfTrue="1">
      <formula>$D293="X"</formula>
    </cfRule>
  </conditionalFormatting>
  <conditionalFormatting sqref="A294">
    <cfRule type="expression" dxfId="4048" priority="285" stopIfTrue="1">
      <formula>$D304="X"</formula>
    </cfRule>
  </conditionalFormatting>
  <conditionalFormatting sqref="A305">
    <cfRule type="expression" dxfId="4047" priority="284" stopIfTrue="1">
      <formula>$D315="X"</formula>
    </cfRule>
  </conditionalFormatting>
  <conditionalFormatting sqref="A316">
    <cfRule type="expression" dxfId="4046" priority="283" stopIfTrue="1">
      <formula>$D326="X"</formula>
    </cfRule>
  </conditionalFormatting>
  <conditionalFormatting sqref="A327">
    <cfRule type="expression" dxfId="4045" priority="282" stopIfTrue="1">
      <formula>$D337="X"</formula>
    </cfRule>
  </conditionalFormatting>
  <conditionalFormatting sqref="A338">
    <cfRule type="expression" dxfId="4044" priority="281" stopIfTrue="1">
      <formula>$D348="X"</formula>
    </cfRule>
  </conditionalFormatting>
  <conditionalFormatting sqref="E18 E29 E40 E51 E62 E73 E84 E95 E106 E117 E128 E139 E150 E161 E172 E183 E194 E205 E216 E227 E238 E249 E260 E271 E282 E293 E304 E315 E326 E337 E348">
    <cfRule type="expression" dxfId="4043" priority="2449" stopIfTrue="1">
      <formula>AND(LEN(B18)=0,$E18&gt;0,OR($E18&lt;$F7,ISBLANK(F7)))</formula>
    </cfRule>
  </conditionalFormatting>
  <conditionalFormatting sqref="I8:J17 I140:J149 I206:J215">
    <cfRule type="expression" dxfId="4042" priority="2451"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4041" priority="2459" stopIfTrue="1">
      <formula>OR(AND(#REF!=0,$D19&lt;&gt;"X",$I19&lt;&gt;"U",$I19&lt;&gt;"u",$I19&lt;&gt;"K",I19&lt;&gt;"k",$I19&lt;&gt;"F",$I19&lt;&gt;"f",LEN($B19)&lt;&gt;0),AND($D19="X",$I19&lt;&gt;""),AND(#REF!&lt;&gt;0,OR($I19="F",$I19="f")))</formula>
    </cfRule>
  </conditionalFormatting>
  <conditionalFormatting sqref="I41:J50">
    <cfRule type="expression" dxfId="4040" priority="2475" stopIfTrue="1">
      <formula>OR(AND(#REF!=0,$D41&lt;&gt;"X",$I41&lt;&gt;"U",$I41&lt;&gt;"u",$I41&lt;&gt;"K",I41&lt;&gt;"k",$I41&lt;&gt;"F",$I41&lt;&gt;"f",LEN($B41)&lt;&gt;0),AND($D41="X",$I41&lt;&gt;""),AND(#REF!&lt;&gt;0,OR($I41="F",$I41="f")))</formula>
    </cfRule>
  </conditionalFormatting>
  <conditionalFormatting sqref="E10:E17">
    <cfRule type="expression" dxfId="4039" priority="277" stopIfTrue="1">
      <formula>$D10="X"</formula>
    </cfRule>
  </conditionalFormatting>
  <conditionalFormatting sqref="F8:F17">
    <cfRule type="expression" dxfId="4038" priority="276" stopIfTrue="1">
      <formula>$D8="X"</formula>
    </cfRule>
    <cfRule type="expression" dxfId="4037" priority="278" stopIfTrue="1">
      <formula>AND(NOT(ISBLANK(E8)),ISBLANK(F8))</formula>
    </cfRule>
    <cfRule type="expression" dxfId="4036" priority="279" stopIfTrue="1">
      <formula>AND($F8&gt;0,OR($F8&lt;=$E8,$F8&gt;1,ROUND(F8-E8,6)&lt;ROUND(Mindest,6)))</formula>
    </cfRule>
  </conditionalFormatting>
  <conditionalFormatting sqref="E10:E17">
    <cfRule type="expression" dxfId="4035" priority="280" stopIfTrue="1">
      <formula>AND($E10&gt;0,OR($E10&lt;$F9,ISBLANK(F9)))</formula>
    </cfRule>
  </conditionalFormatting>
  <conditionalFormatting sqref="F19:F28">
    <cfRule type="expression" dxfId="4034" priority="271" stopIfTrue="1">
      <formula>$D19="X"</formula>
    </cfRule>
    <cfRule type="expression" dxfId="4033" priority="273" stopIfTrue="1">
      <formula>AND(NOT(ISBLANK(E19)),ISBLANK(F19))</formula>
    </cfRule>
    <cfRule type="expression" dxfId="4032" priority="274" stopIfTrue="1">
      <formula>AND($F19&gt;0,OR($F19&lt;=$E19,$F19&gt;1,ROUND(F19-E19,6)&lt;ROUND(Mindest,6)))</formula>
    </cfRule>
  </conditionalFormatting>
  <conditionalFormatting sqref="F30:F39">
    <cfRule type="expression" dxfId="4031" priority="266" stopIfTrue="1">
      <formula>$D30="X"</formula>
    </cfRule>
    <cfRule type="expression" dxfId="4030" priority="268" stopIfTrue="1">
      <formula>AND(NOT(ISBLANK(E30)),ISBLANK(F30))</formula>
    </cfRule>
    <cfRule type="expression" dxfId="4029" priority="269" stopIfTrue="1">
      <formula>AND($F30&gt;0,OR($F30&lt;=$E30,$F30&gt;1,ROUND(F30-E30,6)&lt;ROUND(Mindest,6)))</formula>
    </cfRule>
  </conditionalFormatting>
  <conditionalFormatting sqref="F41:F50">
    <cfRule type="expression" dxfId="4028" priority="261" stopIfTrue="1">
      <formula>$D41="X"</formula>
    </cfRule>
    <cfRule type="expression" dxfId="4027" priority="263" stopIfTrue="1">
      <formula>AND(NOT(ISBLANK(E41)),ISBLANK(F41))</formula>
    </cfRule>
    <cfRule type="expression" dxfId="4026" priority="264" stopIfTrue="1">
      <formula>AND($F41&gt;0,OR($F41&lt;=$E41,$F41&gt;1,ROUND(F41-E41,6)&lt;ROUND(Mindest,6)))</formula>
    </cfRule>
  </conditionalFormatting>
  <conditionalFormatting sqref="F52:F61">
    <cfRule type="expression" dxfId="4025" priority="256" stopIfTrue="1">
      <formula>$D52="X"</formula>
    </cfRule>
    <cfRule type="expression" dxfId="4024" priority="258" stopIfTrue="1">
      <formula>AND(NOT(ISBLANK(E52)),ISBLANK(F52))</formula>
    </cfRule>
    <cfRule type="expression" dxfId="4023" priority="259" stopIfTrue="1">
      <formula>AND($F52&gt;0,OR($F52&lt;=$E52,$F52&gt;1,ROUND(F52-E52,6)&lt;ROUND(Mindest,6)))</formula>
    </cfRule>
  </conditionalFormatting>
  <conditionalFormatting sqref="F63:F72">
    <cfRule type="expression" dxfId="4022" priority="251" stopIfTrue="1">
      <formula>$D63="X"</formula>
    </cfRule>
    <cfRule type="expression" dxfId="4021" priority="253" stopIfTrue="1">
      <formula>AND(NOT(ISBLANK(E63)),ISBLANK(F63))</formula>
    </cfRule>
    <cfRule type="expression" dxfId="4020" priority="254" stopIfTrue="1">
      <formula>AND($F63&gt;0,OR($F63&lt;=$E63,$F63&gt;1,ROUND(F63-E63,6)&lt;ROUND(Mindest,6)))</formula>
    </cfRule>
  </conditionalFormatting>
  <conditionalFormatting sqref="F74:F83">
    <cfRule type="expression" dxfId="4019" priority="246" stopIfTrue="1">
      <formula>$D74="X"</formula>
    </cfRule>
    <cfRule type="expression" dxfId="4018" priority="248" stopIfTrue="1">
      <formula>AND(NOT(ISBLANK(E74)),ISBLANK(F74))</formula>
    </cfRule>
    <cfRule type="expression" dxfId="4017" priority="249" stopIfTrue="1">
      <formula>AND($F74&gt;0,OR($F74&lt;=$E74,$F74&gt;1,ROUND(F74-E74,6)&lt;ROUND(Mindest,6)))</formula>
    </cfRule>
  </conditionalFormatting>
  <conditionalFormatting sqref="F85:F94">
    <cfRule type="expression" dxfId="4016" priority="241" stopIfTrue="1">
      <formula>$D85="X"</formula>
    </cfRule>
    <cfRule type="expression" dxfId="4015" priority="243" stopIfTrue="1">
      <formula>AND(NOT(ISBLANK(E85)),ISBLANK(F85))</formula>
    </cfRule>
    <cfRule type="expression" dxfId="4014" priority="244" stopIfTrue="1">
      <formula>AND($F85&gt;0,OR($F85&lt;=$E85,$F85&gt;1,ROUND(F85-E85,6)&lt;ROUND(Mindest,6)))</formula>
    </cfRule>
  </conditionalFormatting>
  <conditionalFormatting sqref="F96:F105">
    <cfRule type="expression" dxfId="4013" priority="236" stopIfTrue="1">
      <formula>$D96="X"</formula>
    </cfRule>
    <cfRule type="expression" dxfId="4012" priority="238" stopIfTrue="1">
      <formula>AND(NOT(ISBLANK(E96)),ISBLANK(F96))</formula>
    </cfRule>
    <cfRule type="expression" dxfId="4011" priority="239" stopIfTrue="1">
      <formula>AND($F96&gt;0,OR($F96&lt;=$E96,$F96&gt;1,ROUND(F96-E96,6)&lt;ROUND(Mindest,6)))</formula>
    </cfRule>
  </conditionalFormatting>
  <conditionalFormatting sqref="F107:F116">
    <cfRule type="expression" dxfId="4010" priority="231" stopIfTrue="1">
      <formula>$D107="X"</formula>
    </cfRule>
    <cfRule type="expression" dxfId="4009" priority="233" stopIfTrue="1">
      <formula>AND(NOT(ISBLANK(E107)),ISBLANK(F107))</formula>
    </cfRule>
    <cfRule type="expression" dxfId="4008" priority="234" stopIfTrue="1">
      <formula>AND($F107&gt;0,OR($F107&lt;=$E107,$F107&gt;1,ROUND(F107-E107,6)&lt;ROUND(Mindest,6)))</formula>
    </cfRule>
  </conditionalFormatting>
  <conditionalFormatting sqref="F118:F127">
    <cfRule type="expression" dxfId="4007" priority="226" stopIfTrue="1">
      <formula>$D118="X"</formula>
    </cfRule>
    <cfRule type="expression" dxfId="4006" priority="228" stopIfTrue="1">
      <formula>AND(NOT(ISBLANK(E118)),ISBLANK(F118))</formula>
    </cfRule>
    <cfRule type="expression" dxfId="4005" priority="229" stopIfTrue="1">
      <formula>AND($F118&gt;0,OR($F118&lt;=$E118,$F118&gt;1,ROUND(F118-E118,6)&lt;ROUND(Mindest,6)))</formula>
    </cfRule>
  </conditionalFormatting>
  <conditionalFormatting sqref="F129:F138">
    <cfRule type="expression" dxfId="4004" priority="221" stopIfTrue="1">
      <formula>$D129="X"</formula>
    </cfRule>
    <cfRule type="expression" dxfId="4003" priority="223" stopIfTrue="1">
      <formula>AND(NOT(ISBLANK(E129)),ISBLANK(F129))</formula>
    </cfRule>
    <cfRule type="expression" dxfId="4002" priority="224" stopIfTrue="1">
      <formula>AND($F129&gt;0,OR($F129&lt;=$E129,$F129&gt;1,ROUND(F129-E129,6)&lt;ROUND(Mindest,6)))</formula>
    </cfRule>
  </conditionalFormatting>
  <conditionalFormatting sqref="F140:F149">
    <cfRule type="expression" dxfId="4001" priority="216" stopIfTrue="1">
      <formula>$D140="X"</formula>
    </cfRule>
    <cfRule type="expression" dxfId="4000" priority="218" stopIfTrue="1">
      <formula>AND(NOT(ISBLANK(E140)),ISBLANK(F140))</formula>
    </cfRule>
    <cfRule type="expression" dxfId="3999" priority="219" stopIfTrue="1">
      <formula>AND($F140&gt;0,OR($F140&lt;=$E140,$F140&gt;1,ROUND(F140-E140,6)&lt;ROUND(Mindest,6)))</formula>
    </cfRule>
  </conditionalFormatting>
  <conditionalFormatting sqref="F151:F160">
    <cfRule type="expression" dxfId="3998" priority="211" stopIfTrue="1">
      <formula>$D151="X"</formula>
    </cfRule>
    <cfRule type="expression" dxfId="3997" priority="213" stopIfTrue="1">
      <formula>AND(NOT(ISBLANK(E151)),ISBLANK(F151))</formula>
    </cfRule>
    <cfRule type="expression" dxfId="3996" priority="214" stopIfTrue="1">
      <formula>AND($F151&gt;0,OR($F151&lt;=$E151,$F151&gt;1,ROUND(F151-E151,6)&lt;ROUND(Mindest,6)))</formula>
    </cfRule>
  </conditionalFormatting>
  <conditionalFormatting sqref="F162:F171">
    <cfRule type="expression" dxfId="3995" priority="206" stopIfTrue="1">
      <formula>$D162="X"</formula>
    </cfRule>
    <cfRule type="expression" dxfId="3994" priority="208" stopIfTrue="1">
      <formula>AND(NOT(ISBLANK(E162)),ISBLANK(F162))</formula>
    </cfRule>
    <cfRule type="expression" dxfId="3993" priority="209" stopIfTrue="1">
      <formula>AND($F162&gt;0,OR($F162&lt;=$E162,$F162&gt;1,ROUND(F162-E162,6)&lt;ROUND(Mindest,6)))</formula>
    </cfRule>
  </conditionalFormatting>
  <conditionalFormatting sqref="F173:F182">
    <cfRule type="expression" dxfId="3992" priority="201" stopIfTrue="1">
      <formula>$D173="X"</formula>
    </cfRule>
    <cfRule type="expression" dxfId="3991" priority="203" stopIfTrue="1">
      <formula>AND(NOT(ISBLANK(E173)),ISBLANK(F173))</formula>
    </cfRule>
    <cfRule type="expression" dxfId="3990" priority="204" stopIfTrue="1">
      <formula>AND($F173&gt;0,OR($F173&lt;=$E173,$F173&gt;1,ROUND(F173-E173,6)&lt;ROUND(Mindest,6)))</formula>
    </cfRule>
  </conditionalFormatting>
  <conditionalFormatting sqref="F184:F193">
    <cfRule type="expression" dxfId="3989" priority="196" stopIfTrue="1">
      <formula>$D184="X"</formula>
    </cfRule>
    <cfRule type="expression" dxfId="3988" priority="198" stopIfTrue="1">
      <formula>AND(NOT(ISBLANK(E184)),ISBLANK(F184))</formula>
    </cfRule>
    <cfRule type="expression" dxfId="3987" priority="199" stopIfTrue="1">
      <formula>AND($F184&gt;0,OR($F184&lt;=$E184,$F184&gt;1,ROUND(F184-E184,6)&lt;ROUND(Mindest,6)))</formula>
    </cfRule>
  </conditionalFormatting>
  <conditionalFormatting sqref="F195:F204">
    <cfRule type="expression" dxfId="3986" priority="191" stopIfTrue="1">
      <formula>$D195="X"</formula>
    </cfRule>
    <cfRule type="expression" dxfId="3985" priority="193" stopIfTrue="1">
      <formula>AND(NOT(ISBLANK(E195)),ISBLANK(F195))</formula>
    </cfRule>
    <cfRule type="expression" dxfId="3984" priority="194" stopIfTrue="1">
      <formula>AND($F195&gt;0,OR($F195&lt;=$E195,$F195&gt;1,ROUND(F195-E195,6)&lt;ROUND(Mindest,6)))</formula>
    </cfRule>
  </conditionalFormatting>
  <conditionalFormatting sqref="F206:F215">
    <cfRule type="expression" dxfId="3983" priority="186" stopIfTrue="1">
      <formula>$D206="X"</formula>
    </cfRule>
    <cfRule type="expression" dxfId="3982" priority="188" stopIfTrue="1">
      <formula>AND(NOT(ISBLANK(E206)),ISBLANK(F206))</formula>
    </cfRule>
    <cfRule type="expression" dxfId="3981" priority="189" stopIfTrue="1">
      <formula>AND($F206&gt;0,OR($F206&lt;=$E206,$F206&gt;1,ROUND(F206-E206,6)&lt;ROUND(Mindest,6)))</formula>
    </cfRule>
  </conditionalFormatting>
  <conditionalFormatting sqref="F217:F226">
    <cfRule type="expression" dxfId="3980" priority="181" stopIfTrue="1">
      <formula>$D217="X"</formula>
    </cfRule>
    <cfRule type="expression" dxfId="3979" priority="183" stopIfTrue="1">
      <formula>AND(NOT(ISBLANK(E217)),ISBLANK(F217))</formula>
    </cfRule>
    <cfRule type="expression" dxfId="3978" priority="184" stopIfTrue="1">
      <formula>AND($F217&gt;0,OR($F217&lt;=$E217,$F217&gt;1,ROUND(F217-E217,6)&lt;ROUND(Mindest,6)))</formula>
    </cfRule>
  </conditionalFormatting>
  <conditionalFormatting sqref="F228:F237">
    <cfRule type="expression" dxfId="3977" priority="176" stopIfTrue="1">
      <formula>$D228="X"</formula>
    </cfRule>
    <cfRule type="expression" dxfId="3976" priority="178" stopIfTrue="1">
      <formula>AND(NOT(ISBLANK(E228)),ISBLANK(F228))</formula>
    </cfRule>
    <cfRule type="expression" dxfId="3975" priority="179" stopIfTrue="1">
      <formula>AND($F228&gt;0,OR($F228&lt;=$E228,$F228&gt;1,ROUND(F228-E228,6)&lt;ROUND(Mindest,6)))</formula>
    </cfRule>
  </conditionalFormatting>
  <conditionalFormatting sqref="F239:F248">
    <cfRule type="expression" dxfId="3974" priority="171" stopIfTrue="1">
      <formula>$D239="X"</formula>
    </cfRule>
    <cfRule type="expression" dxfId="3973" priority="173" stopIfTrue="1">
      <formula>AND(NOT(ISBLANK(E239)),ISBLANK(F239))</formula>
    </cfRule>
    <cfRule type="expression" dxfId="3972" priority="174" stopIfTrue="1">
      <formula>AND($F239&gt;0,OR($F239&lt;=$E239,$F239&gt;1,ROUND(F239-E239,6)&lt;ROUND(Mindest,6)))</formula>
    </cfRule>
  </conditionalFormatting>
  <conditionalFormatting sqref="F250:F259">
    <cfRule type="expression" dxfId="3971" priority="166" stopIfTrue="1">
      <formula>$D250="X"</formula>
    </cfRule>
    <cfRule type="expression" dxfId="3970" priority="168" stopIfTrue="1">
      <formula>AND(NOT(ISBLANK(E250)),ISBLANK(F250))</formula>
    </cfRule>
    <cfRule type="expression" dxfId="3969" priority="169" stopIfTrue="1">
      <formula>AND($F250&gt;0,OR($F250&lt;=$E250,$F250&gt;1,ROUND(F250-E250,6)&lt;ROUND(Mindest,6)))</formula>
    </cfRule>
  </conditionalFormatting>
  <conditionalFormatting sqref="F261:F270">
    <cfRule type="expression" dxfId="3968" priority="161" stopIfTrue="1">
      <formula>$D261="X"</formula>
    </cfRule>
    <cfRule type="expression" dxfId="3967" priority="163" stopIfTrue="1">
      <formula>AND(NOT(ISBLANK(E261)),ISBLANK(F261))</formula>
    </cfRule>
    <cfRule type="expression" dxfId="3966" priority="164" stopIfTrue="1">
      <formula>AND($F261&gt;0,OR($F261&lt;=$E261,$F261&gt;1,ROUND(F261-E261,6)&lt;ROUND(Mindest,6)))</formula>
    </cfRule>
  </conditionalFormatting>
  <conditionalFormatting sqref="F272:F281">
    <cfRule type="expression" dxfId="3965" priority="156" stopIfTrue="1">
      <formula>$D272="X"</formula>
    </cfRule>
    <cfRule type="expression" dxfId="3964" priority="158" stopIfTrue="1">
      <formula>AND(NOT(ISBLANK(E272)),ISBLANK(F272))</formula>
    </cfRule>
    <cfRule type="expression" dxfId="3963" priority="159" stopIfTrue="1">
      <formula>AND($F272&gt;0,OR($F272&lt;=$E272,$F272&gt;1,ROUND(F272-E272,6)&lt;ROUND(Mindest,6)))</formula>
    </cfRule>
  </conditionalFormatting>
  <conditionalFormatting sqref="F283:F292">
    <cfRule type="expression" dxfId="3962" priority="151" stopIfTrue="1">
      <formula>$D283="X"</formula>
    </cfRule>
    <cfRule type="expression" dxfId="3961" priority="153" stopIfTrue="1">
      <formula>AND(NOT(ISBLANK(E283)),ISBLANK(F283))</formula>
    </cfRule>
    <cfRule type="expression" dxfId="3960" priority="154" stopIfTrue="1">
      <formula>AND($F283&gt;0,OR($F283&lt;=$E283,$F283&gt;1,ROUND(F283-E283,6)&lt;ROUND(Mindest,6)))</formula>
    </cfRule>
  </conditionalFormatting>
  <conditionalFormatting sqref="F294:F303">
    <cfRule type="expression" dxfId="3959" priority="146" stopIfTrue="1">
      <formula>$D294="X"</formula>
    </cfRule>
    <cfRule type="expression" dxfId="3958" priority="148" stopIfTrue="1">
      <formula>AND(NOT(ISBLANK(E294)),ISBLANK(F294))</formula>
    </cfRule>
    <cfRule type="expression" dxfId="3957" priority="149" stopIfTrue="1">
      <formula>AND($F294&gt;0,OR($F294&lt;=$E294,$F294&gt;1,ROUND(F294-E294,6)&lt;ROUND(Mindest,6)))</formula>
    </cfRule>
  </conditionalFormatting>
  <conditionalFormatting sqref="F305:F314">
    <cfRule type="expression" dxfId="3956" priority="141" stopIfTrue="1">
      <formula>$D305="X"</formula>
    </cfRule>
    <cfRule type="expression" dxfId="3955" priority="143" stopIfTrue="1">
      <formula>AND(NOT(ISBLANK(E305)),ISBLANK(F305))</formula>
    </cfRule>
    <cfRule type="expression" dxfId="3954" priority="144" stopIfTrue="1">
      <formula>AND($F305&gt;0,OR($F305&lt;=$E305,$F305&gt;1,ROUND(F305-E305,6)&lt;ROUND(Mindest,6)))</formula>
    </cfRule>
  </conditionalFormatting>
  <conditionalFormatting sqref="F316:F325">
    <cfRule type="expression" dxfId="3953" priority="136" stopIfTrue="1">
      <formula>$D316="X"</formula>
    </cfRule>
    <cfRule type="expression" dxfId="3952" priority="138" stopIfTrue="1">
      <formula>AND(NOT(ISBLANK(E316)),ISBLANK(F316))</formula>
    </cfRule>
    <cfRule type="expression" dxfId="3951" priority="139" stopIfTrue="1">
      <formula>AND($F316&gt;0,OR($F316&lt;=$E316,$F316&gt;1,ROUND(F316-E316,6)&lt;ROUND(Mindest,6)))</formula>
    </cfRule>
  </conditionalFormatting>
  <conditionalFormatting sqref="F327:F336">
    <cfRule type="expression" dxfId="3950" priority="131" stopIfTrue="1">
      <formula>$D327="X"</formula>
    </cfRule>
    <cfRule type="expression" dxfId="3949" priority="133" stopIfTrue="1">
      <formula>AND(NOT(ISBLANK(E327)),ISBLANK(F327))</formula>
    </cfRule>
    <cfRule type="expression" dxfId="3948" priority="134" stopIfTrue="1">
      <formula>AND($F327&gt;0,OR($F327&lt;=$E327,$F327&gt;1,ROUND(F327-E327,6)&lt;ROUND(Mindest,6)))</formula>
    </cfRule>
  </conditionalFormatting>
  <conditionalFormatting sqref="F338:F347">
    <cfRule type="expression" dxfId="3947" priority="126" stopIfTrue="1">
      <formula>$D338="X"</formula>
    </cfRule>
    <cfRule type="expression" dxfId="3946" priority="128" stopIfTrue="1">
      <formula>AND(NOT(ISBLANK(E338)),ISBLANK(F338))</formula>
    </cfRule>
    <cfRule type="expression" dxfId="3945" priority="129" stopIfTrue="1">
      <formula>AND($F338&gt;0,OR($F338&lt;=$E338,$F338&gt;1,ROUND(F338-E338,6)&lt;ROUND(Mindest,6)))</formula>
    </cfRule>
  </conditionalFormatting>
  <conditionalFormatting sqref="E9:E17">
    <cfRule type="expression" dxfId="3944" priority="124" stopIfTrue="1">
      <formula>$D9="X"</formula>
    </cfRule>
  </conditionalFormatting>
  <conditionalFormatting sqref="E9:E17">
    <cfRule type="expression" dxfId="3943" priority="125" stopIfTrue="1">
      <formula>AND($E9&gt;0,OR($E9&lt;$F8,ISBLANK(F8)))</formula>
    </cfRule>
  </conditionalFormatting>
  <conditionalFormatting sqref="E20:E28">
    <cfRule type="expression" dxfId="3942" priority="122" stopIfTrue="1">
      <formula>$D20="X"</formula>
    </cfRule>
  </conditionalFormatting>
  <conditionalFormatting sqref="E20:E28">
    <cfRule type="expression" dxfId="3941" priority="123" stopIfTrue="1">
      <formula>AND($E20&gt;0,OR($E20&lt;$F19,ISBLANK(F19)))</formula>
    </cfRule>
  </conditionalFormatting>
  <conditionalFormatting sqref="E31:E39">
    <cfRule type="expression" dxfId="3940" priority="120" stopIfTrue="1">
      <formula>$D31="X"</formula>
    </cfRule>
  </conditionalFormatting>
  <conditionalFormatting sqref="E31:E39">
    <cfRule type="expression" dxfId="3939" priority="121" stopIfTrue="1">
      <formula>AND($E31&gt;0,OR($E31&lt;$F30,ISBLANK(F30)))</formula>
    </cfRule>
  </conditionalFormatting>
  <conditionalFormatting sqref="E42:E50">
    <cfRule type="expression" dxfId="3938" priority="118" stopIfTrue="1">
      <formula>$D42="X"</formula>
    </cfRule>
  </conditionalFormatting>
  <conditionalFormatting sqref="E42:E50">
    <cfRule type="expression" dxfId="3937" priority="119" stopIfTrue="1">
      <formula>AND($E42&gt;0,OR($E42&lt;$F41,ISBLANK(F41)))</formula>
    </cfRule>
  </conditionalFormatting>
  <conditionalFormatting sqref="E53:E61">
    <cfRule type="expression" dxfId="3936" priority="116" stopIfTrue="1">
      <formula>$D53="X"</formula>
    </cfRule>
  </conditionalFormatting>
  <conditionalFormatting sqref="E53:E61">
    <cfRule type="expression" dxfId="3935" priority="117" stopIfTrue="1">
      <formula>AND($E53&gt;0,OR($E53&lt;$F52,ISBLANK(F52)))</formula>
    </cfRule>
  </conditionalFormatting>
  <conditionalFormatting sqref="E64:E72">
    <cfRule type="expression" dxfId="3934" priority="114" stopIfTrue="1">
      <formula>$D64="X"</formula>
    </cfRule>
  </conditionalFormatting>
  <conditionalFormatting sqref="E64:E72">
    <cfRule type="expression" dxfId="3933" priority="115" stopIfTrue="1">
      <formula>AND($E64&gt;0,OR($E64&lt;$F63,ISBLANK(F63)))</formula>
    </cfRule>
  </conditionalFormatting>
  <conditionalFormatting sqref="E75:E83">
    <cfRule type="expression" dxfId="3932" priority="112" stopIfTrue="1">
      <formula>$D75="X"</formula>
    </cfRule>
  </conditionalFormatting>
  <conditionalFormatting sqref="E75:E83">
    <cfRule type="expression" dxfId="3931" priority="113" stopIfTrue="1">
      <formula>AND($E75&gt;0,OR($E75&lt;$F74,ISBLANK(F74)))</formula>
    </cfRule>
  </conditionalFormatting>
  <conditionalFormatting sqref="E86:E94">
    <cfRule type="expression" dxfId="3930" priority="110" stopIfTrue="1">
      <formula>$D86="X"</formula>
    </cfRule>
  </conditionalFormatting>
  <conditionalFormatting sqref="E86:E94">
    <cfRule type="expression" dxfId="3929" priority="111" stopIfTrue="1">
      <formula>AND($E86&gt;0,OR($E86&lt;$F85,ISBLANK(F85)))</formula>
    </cfRule>
  </conditionalFormatting>
  <conditionalFormatting sqref="E97:E105">
    <cfRule type="expression" dxfId="3928" priority="108" stopIfTrue="1">
      <formula>$D97="X"</formula>
    </cfRule>
  </conditionalFormatting>
  <conditionalFormatting sqref="E97:E105">
    <cfRule type="expression" dxfId="3927" priority="109" stopIfTrue="1">
      <formula>AND($E97&gt;0,OR($E97&lt;$F96,ISBLANK(F96)))</formula>
    </cfRule>
  </conditionalFormatting>
  <conditionalFormatting sqref="E108:E116">
    <cfRule type="expression" dxfId="3926" priority="106" stopIfTrue="1">
      <formula>$D108="X"</formula>
    </cfRule>
  </conditionalFormatting>
  <conditionalFormatting sqref="E108:E116">
    <cfRule type="expression" dxfId="3925" priority="107" stopIfTrue="1">
      <formula>AND($E108&gt;0,OR($E108&lt;$F107,ISBLANK(F107)))</formula>
    </cfRule>
  </conditionalFormatting>
  <conditionalFormatting sqref="E119:E127">
    <cfRule type="expression" dxfId="3924" priority="104" stopIfTrue="1">
      <formula>$D119="X"</formula>
    </cfRule>
  </conditionalFormatting>
  <conditionalFormatting sqref="E119:E127">
    <cfRule type="expression" dxfId="3923" priority="105" stopIfTrue="1">
      <formula>AND($E119&gt;0,OR($E119&lt;$F118,ISBLANK(F118)))</formula>
    </cfRule>
  </conditionalFormatting>
  <conditionalFormatting sqref="E130:E138">
    <cfRule type="expression" dxfId="3922" priority="102" stopIfTrue="1">
      <formula>$D130="X"</formula>
    </cfRule>
  </conditionalFormatting>
  <conditionalFormatting sqref="E130:E138">
    <cfRule type="expression" dxfId="3921" priority="103" stopIfTrue="1">
      <formula>AND($E130&gt;0,OR($E130&lt;$F129,ISBLANK(F129)))</formula>
    </cfRule>
  </conditionalFormatting>
  <conditionalFormatting sqref="E141:E149">
    <cfRule type="expression" dxfId="3920" priority="100" stopIfTrue="1">
      <formula>$D141="X"</formula>
    </cfRule>
  </conditionalFormatting>
  <conditionalFormatting sqref="E141:E149">
    <cfRule type="expression" dxfId="3919" priority="101" stopIfTrue="1">
      <formula>AND($E141&gt;0,OR($E141&lt;$F140,ISBLANK(F140)))</formula>
    </cfRule>
  </conditionalFormatting>
  <conditionalFormatting sqref="E152:E160">
    <cfRule type="expression" dxfId="3918" priority="98" stopIfTrue="1">
      <formula>$D152="X"</formula>
    </cfRule>
  </conditionalFormatting>
  <conditionalFormatting sqref="E152:E160">
    <cfRule type="expression" dxfId="3917" priority="99" stopIfTrue="1">
      <formula>AND($E152&gt;0,OR($E152&lt;$F151,ISBLANK(F151)))</formula>
    </cfRule>
  </conditionalFormatting>
  <conditionalFormatting sqref="E163:E171">
    <cfRule type="expression" dxfId="3916" priority="96" stopIfTrue="1">
      <formula>$D163="X"</formula>
    </cfRule>
  </conditionalFormatting>
  <conditionalFormatting sqref="E163:E171">
    <cfRule type="expression" dxfId="3915" priority="97" stopIfTrue="1">
      <formula>AND($E163&gt;0,OR($E163&lt;$F162,ISBLANK(F162)))</formula>
    </cfRule>
  </conditionalFormatting>
  <conditionalFormatting sqref="E174:E182">
    <cfRule type="expression" dxfId="3914" priority="94" stopIfTrue="1">
      <formula>$D174="X"</formula>
    </cfRule>
  </conditionalFormatting>
  <conditionalFormatting sqref="E174:E182">
    <cfRule type="expression" dxfId="3913" priority="95" stopIfTrue="1">
      <formula>AND($E174&gt;0,OR($E174&lt;$F173,ISBLANK(F173)))</formula>
    </cfRule>
  </conditionalFormatting>
  <conditionalFormatting sqref="E185:E193">
    <cfRule type="expression" dxfId="3912" priority="92" stopIfTrue="1">
      <formula>$D185="X"</formula>
    </cfRule>
  </conditionalFormatting>
  <conditionalFormatting sqref="E185:E193">
    <cfRule type="expression" dxfId="3911" priority="93" stopIfTrue="1">
      <formula>AND($E185&gt;0,OR($E185&lt;$F184,ISBLANK(F184)))</formula>
    </cfRule>
  </conditionalFormatting>
  <conditionalFormatting sqref="E196:E204">
    <cfRule type="expression" dxfId="3910" priority="90" stopIfTrue="1">
      <formula>$D196="X"</formula>
    </cfRule>
  </conditionalFormatting>
  <conditionalFormatting sqref="E196:E204">
    <cfRule type="expression" dxfId="3909" priority="91" stopIfTrue="1">
      <formula>AND($E196&gt;0,OR($E196&lt;$F195,ISBLANK(F195)))</formula>
    </cfRule>
  </conditionalFormatting>
  <conditionalFormatting sqref="E207:E215">
    <cfRule type="expression" dxfId="3908" priority="88" stopIfTrue="1">
      <formula>$D207="X"</formula>
    </cfRule>
  </conditionalFormatting>
  <conditionalFormatting sqref="E207:E215">
    <cfRule type="expression" dxfId="3907" priority="89" stopIfTrue="1">
      <formula>AND($E207&gt;0,OR($E207&lt;$F206,ISBLANK(F206)))</formula>
    </cfRule>
  </conditionalFormatting>
  <conditionalFormatting sqref="E218:E226">
    <cfRule type="expression" dxfId="3906" priority="86" stopIfTrue="1">
      <formula>$D218="X"</formula>
    </cfRule>
  </conditionalFormatting>
  <conditionalFormatting sqref="E218:E226">
    <cfRule type="expression" dxfId="3905" priority="87" stopIfTrue="1">
      <formula>AND($E218&gt;0,OR($E218&lt;$F217,ISBLANK(F217)))</formula>
    </cfRule>
  </conditionalFormatting>
  <conditionalFormatting sqref="E229:E237">
    <cfRule type="expression" dxfId="3904" priority="84" stopIfTrue="1">
      <formula>$D229="X"</formula>
    </cfRule>
  </conditionalFormatting>
  <conditionalFormatting sqref="E229:E237">
    <cfRule type="expression" dxfId="3903" priority="85" stopIfTrue="1">
      <formula>AND($E229&gt;0,OR($E229&lt;$F228,ISBLANK(F228)))</formula>
    </cfRule>
  </conditionalFormatting>
  <conditionalFormatting sqref="E240:E248">
    <cfRule type="expression" dxfId="3902" priority="82" stopIfTrue="1">
      <formula>$D240="X"</formula>
    </cfRule>
  </conditionalFormatting>
  <conditionalFormatting sqref="E240:E248">
    <cfRule type="expression" dxfId="3901" priority="83" stopIfTrue="1">
      <formula>AND($E240&gt;0,OR($E240&lt;$F239,ISBLANK(F239)))</formula>
    </cfRule>
  </conditionalFormatting>
  <conditionalFormatting sqref="E251:E259">
    <cfRule type="expression" dxfId="3900" priority="80" stopIfTrue="1">
      <formula>$D251="X"</formula>
    </cfRule>
  </conditionalFormatting>
  <conditionalFormatting sqref="E251:E259">
    <cfRule type="expression" dxfId="3899" priority="81" stopIfTrue="1">
      <formula>AND($E251&gt;0,OR($E251&lt;$F250,ISBLANK(F250)))</formula>
    </cfRule>
  </conditionalFormatting>
  <conditionalFormatting sqref="E262:E270">
    <cfRule type="expression" dxfId="3898" priority="78" stopIfTrue="1">
      <formula>$D262="X"</formula>
    </cfRule>
  </conditionalFormatting>
  <conditionalFormatting sqref="E262:E270">
    <cfRule type="expression" dxfId="3897" priority="79" stopIfTrue="1">
      <formula>AND($E262&gt;0,OR($E262&lt;$F261,ISBLANK(F261)))</formula>
    </cfRule>
  </conditionalFormatting>
  <conditionalFormatting sqref="E273:E281">
    <cfRule type="expression" dxfId="3896" priority="76" stopIfTrue="1">
      <formula>$D273="X"</formula>
    </cfRule>
  </conditionalFormatting>
  <conditionalFormatting sqref="E273:E281">
    <cfRule type="expression" dxfId="3895" priority="77" stopIfTrue="1">
      <formula>AND($E273&gt;0,OR($E273&lt;$F272,ISBLANK(F272)))</formula>
    </cfRule>
  </conditionalFormatting>
  <conditionalFormatting sqref="E284:E292">
    <cfRule type="expression" dxfId="3894" priority="74" stopIfTrue="1">
      <formula>$D284="X"</formula>
    </cfRule>
  </conditionalFormatting>
  <conditionalFormatting sqref="E284:E292">
    <cfRule type="expression" dxfId="3893" priority="75" stopIfTrue="1">
      <formula>AND($E284&gt;0,OR($E284&lt;$F283,ISBLANK(F283)))</formula>
    </cfRule>
  </conditionalFormatting>
  <conditionalFormatting sqref="E295:E303">
    <cfRule type="expression" dxfId="3892" priority="72" stopIfTrue="1">
      <formula>$D295="X"</formula>
    </cfRule>
  </conditionalFormatting>
  <conditionalFormatting sqref="E295:E303">
    <cfRule type="expression" dxfId="3891" priority="73" stopIfTrue="1">
      <formula>AND($E295&gt;0,OR($E295&lt;$F294,ISBLANK(F294)))</formula>
    </cfRule>
  </conditionalFormatting>
  <conditionalFormatting sqref="E306:E314">
    <cfRule type="expression" dxfId="3890" priority="70" stopIfTrue="1">
      <formula>$D306="X"</formula>
    </cfRule>
  </conditionalFormatting>
  <conditionalFormatting sqref="E306:E314">
    <cfRule type="expression" dxfId="3889" priority="71" stopIfTrue="1">
      <formula>AND($E306&gt;0,OR($E306&lt;$F305,ISBLANK(F305)))</formula>
    </cfRule>
  </conditionalFormatting>
  <conditionalFormatting sqref="E317:E325">
    <cfRule type="expression" dxfId="3888" priority="68" stopIfTrue="1">
      <formula>$D317="X"</formula>
    </cfRule>
  </conditionalFormatting>
  <conditionalFormatting sqref="E317:E325">
    <cfRule type="expression" dxfId="3887" priority="69" stopIfTrue="1">
      <formula>AND($E317&gt;0,OR($E317&lt;$F316,ISBLANK(F316)))</formula>
    </cfRule>
  </conditionalFormatting>
  <conditionalFormatting sqref="E328:E336">
    <cfRule type="expression" dxfId="3886" priority="66" stopIfTrue="1">
      <formula>$D328="X"</formula>
    </cfRule>
  </conditionalFormatting>
  <conditionalFormatting sqref="E328:E336">
    <cfRule type="expression" dxfId="3885" priority="67" stopIfTrue="1">
      <formula>AND($E328&gt;0,OR($E328&lt;$F327,ISBLANK(F327)))</formula>
    </cfRule>
  </conditionalFormatting>
  <conditionalFormatting sqref="E339:E347">
    <cfRule type="expression" dxfId="3884" priority="64" stopIfTrue="1">
      <formula>$D339="X"</formula>
    </cfRule>
  </conditionalFormatting>
  <conditionalFormatting sqref="E339:E347">
    <cfRule type="expression" dxfId="3883"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3882" priority="63">
      <formula>OR($N$5="x",$N$5="X")</formula>
    </cfRule>
  </conditionalFormatting>
  <conditionalFormatting sqref="O348">
    <cfRule type="expression" dxfId="3881" priority="1" stopIfTrue="1">
      <formula>$D348="X"</formula>
    </cfRule>
  </conditionalFormatting>
  <conditionalFormatting sqref="P29">
    <cfRule type="expression" dxfId="3880" priority="61" stopIfTrue="1">
      <formula>$D29="X"</formula>
    </cfRule>
  </conditionalFormatting>
  <conditionalFormatting sqref="P40">
    <cfRule type="expression" dxfId="3879" priority="60" stopIfTrue="1">
      <formula>$D40="X"</formula>
    </cfRule>
  </conditionalFormatting>
  <conditionalFormatting sqref="P51">
    <cfRule type="expression" dxfId="3878" priority="59" stopIfTrue="1">
      <formula>$D51="X"</formula>
    </cfRule>
  </conditionalFormatting>
  <conditionalFormatting sqref="P62">
    <cfRule type="expression" dxfId="3877" priority="58" stopIfTrue="1">
      <formula>$D62="X"</formula>
    </cfRule>
  </conditionalFormatting>
  <conditionalFormatting sqref="P73">
    <cfRule type="expression" dxfId="3876" priority="57" stopIfTrue="1">
      <formula>$D73="X"</formula>
    </cfRule>
  </conditionalFormatting>
  <conditionalFormatting sqref="P84">
    <cfRule type="expression" dxfId="3875" priority="56" stopIfTrue="1">
      <formula>$D84="X"</formula>
    </cfRule>
  </conditionalFormatting>
  <conditionalFormatting sqref="P95">
    <cfRule type="expression" dxfId="3874" priority="55" stopIfTrue="1">
      <formula>$D95="X"</formula>
    </cfRule>
  </conditionalFormatting>
  <conditionalFormatting sqref="P106">
    <cfRule type="expression" dxfId="3873" priority="54" stopIfTrue="1">
      <formula>$D106="X"</formula>
    </cfRule>
  </conditionalFormatting>
  <conditionalFormatting sqref="P117">
    <cfRule type="expression" dxfId="3872" priority="53" stopIfTrue="1">
      <formula>$D117="X"</formula>
    </cfRule>
  </conditionalFormatting>
  <conditionalFormatting sqref="P128">
    <cfRule type="expression" dxfId="3871" priority="52" stopIfTrue="1">
      <formula>$D128="X"</formula>
    </cfRule>
  </conditionalFormatting>
  <conditionalFormatting sqref="P139">
    <cfRule type="expression" dxfId="3870" priority="51" stopIfTrue="1">
      <formula>$D139="X"</formula>
    </cfRule>
  </conditionalFormatting>
  <conditionalFormatting sqref="P150">
    <cfRule type="expression" dxfId="3869" priority="50" stopIfTrue="1">
      <formula>$D150="X"</formula>
    </cfRule>
  </conditionalFormatting>
  <conditionalFormatting sqref="P161">
    <cfRule type="expression" dxfId="3868" priority="49" stopIfTrue="1">
      <formula>$D161="X"</formula>
    </cfRule>
  </conditionalFormatting>
  <conditionalFormatting sqref="P172">
    <cfRule type="expression" dxfId="3867" priority="48" stopIfTrue="1">
      <formula>$D172="X"</formula>
    </cfRule>
  </conditionalFormatting>
  <conditionalFormatting sqref="P183">
    <cfRule type="expression" dxfId="3866" priority="47" stopIfTrue="1">
      <formula>$D183="X"</formula>
    </cfRule>
  </conditionalFormatting>
  <conditionalFormatting sqref="P194">
    <cfRule type="expression" dxfId="3865" priority="46" stopIfTrue="1">
      <formula>$D194="X"</formula>
    </cfRule>
  </conditionalFormatting>
  <conditionalFormatting sqref="P205">
    <cfRule type="expression" dxfId="3864" priority="45" stopIfTrue="1">
      <formula>$D205="X"</formula>
    </cfRule>
  </conditionalFormatting>
  <conditionalFormatting sqref="P216">
    <cfRule type="expression" dxfId="3863" priority="44" stopIfTrue="1">
      <formula>$D216="X"</formula>
    </cfRule>
  </conditionalFormatting>
  <conditionalFormatting sqref="P227">
    <cfRule type="expression" dxfId="3862" priority="43" stopIfTrue="1">
      <formula>$D227="X"</formula>
    </cfRule>
  </conditionalFormatting>
  <conditionalFormatting sqref="P238">
    <cfRule type="expression" dxfId="3861" priority="42" stopIfTrue="1">
      <formula>$D238="X"</formula>
    </cfRule>
  </conditionalFormatting>
  <conditionalFormatting sqref="P249">
    <cfRule type="expression" dxfId="3860" priority="41" stopIfTrue="1">
      <formula>$D249="X"</formula>
    </cfRule>
  </conditionalFormatting>
  <conditionalFormatting sqref="P260">
    <cfRule type="expression" dxfId="3859" priority="40" stopIfTrue="1">
      <formula>$D260="X"</formula>
    </cfRule>
  </conditionalFormatting>
  <conditionalFormatting sqref="P271">
    <cfRule type="expression" dxfId="3858" priority="39" stopIfTrue="1">
      <formula>$D271="X"</formula>
    </cfRule>
  </conditionalFormatting>
  <conditionalFormatting sqref="P282">
    <cfRule type="expression" dxfId="3857" priority="38" stopIfTrue="1">
      <formula>$D282="X"</formula>
    </cfRule>
  </conditionalFormatting>
  <conditionalFormatting sqref="P293">
    <cfRule type="expression" dxfId="3856" priority="37" stopIfTrue="1">
      <formula>$D293="X"</formula>
    </cfRule>
  </conditionalFormatting>
  <conditionalFormatting sqref="P304">
    <cfRule type="expression" dxfId="3855" priority="36" stopIfTrue="1">
      <formula>$D304="X"</formula>
    </cfRule>
  </conditionalFormatting>
  <conditionalFormatting sqref="P315">
    <cfRule type="expression" dxfId="3854" priority="35" stopIfTrue="1">
      <formula>$D315="X"</formula>
    </cfRule>
  </conditionalFormatting>
  <conditionalFormatting sqref="P326">
    <cfRule type="expression" dxfId="3853" priority="34" stopIfTrue="1">
      <formula>$D326="X"</formula>
    </cfRule>
  </conditionalFormatting>
  <conditionalFormatting sqref="P337">
    <cfRule type="expression" dxfId="3852" priority="33" stopIfTrue="1">
      <formula>$D337="X"</formula>
    </cfRule>
  </conditionalFormatting>
  <conditionalFormatting sqref="P348">
    <cfRule type="expression" dxfId="3851" priority="32" stopIfTrue="1">
      <formula>$D348="X"</formula>
    </cfRule>
  </conditionalFormatting>
  <conditionalFormatting sqref="O18">
    <cfRule type="expression" dxfId="3850" priority="31" stopIfTrue="1">
      <formula>$D18="X"</formula>
    </cfRule>
  </conditionalFormatting>
  <conditionalFormatting sqref="O29">
    <cfRule type="expression" dxfId="3849" priority="30" stopIfTrue="1">
      <formula>$D29="X"</formula>
    </cfRule>
  </conditionalFormatting>
  <conditionalFormatting sqref="O40">
    <cfRule type="expression" dxfId="3848" priority="29" stopIfTrue="1">
      <formula>$D40="X"</formula>
    </cfRule>
  </conditionalFormatting>
  <conditionalFormatting sqref="O51">
    <cfRule type="expression" dxfId="3847" priority="28" stopIfTrue="1">
      <formula>$D51="X"</formula>
    </cfRule>
  </conditionalFormatting>
  <conditionalFormatting sqref="O62">
    <cfRule type="expression" dxfId="3846" priority="27" stopIfTrue="1">
      <formula>$D62="X"</formula>
    </cfRule>
  </conditionalFormatting>
  <conditionalFormatting sqref="O73">
    <cfRule type="expression" dxfId="3845" priority="26" stopIfTrue="1">
      <formula>$D73="X"</formula>
    </cfRule>
  </conditionalFormatting>
  <conditionalFormatting sqref="O84">
    <cfRule type="expression" dxfId="3844" priority="25" stopIfTrue="1">
      <formula>$D84="X"</formula>
    </cfRule>
  </conditionalFormatting>
  <conditionalFormatting sqref="O95">
    <cfRule type="expression" dxfId="3843" priority="24" stopIfTrue="1">
      <formula>$D95="X"</formula>
    </cfRule>
  </conditionalFormatting>
  <conditionalFormatting sqref="O106">
    <cfRule type="expression" dxfId="3842" priority="23" stopIfTrue="1">
      <formula>$D106="X"</formula>
    </cfRule>
  </conditionalFormatting>
  <conditionalFormatting sqref="O117">
    <cfRule type="expression" dxfId="3841" priority="22" stopIfTrue="1">
      <formula>$D117="X"</formula>
    </cfRule>
  </conditionalFormatting>
  <conditionalFormatting sqref="O128">
    <cfRule type="expression" dxfId="3840" priority="21" stopIfTrue="1">
      <formula>$D128="X"</formula>
    </cfRule>
  </conditionalFormatting>
  <conditionalFormatting sqref="O139">
    <cfRule type="expression" dxfId="3839" priority="20" stopIfTrue="1">
      <formula>$D139="X"</formula>
    </cfRule>
  </conditionalFormatting>
  <conditionalFormatting sqref="O150">
    <cfRule type="expression" dxfId="3838" priority="19" stopIfTrue="1">
      <formula>$D150="X"</formula>
    </cfRule>
  </conditionalFormatting>
  <conditionalFormatting sqref="O161">
    <cfRule type="expression" dxfId="3837" priority="18" stopIfTrue="1">
      <formula>$D161="X"</formula>
    </cfRule>
  </conditionalFormatting>
  <conditionalFormatting sqref="O172">
    <cfRule type="expression" dxfId="3836" priority="17" stopIfTrue="1">
      <formula>$D172="X"</formula>
    </cfRule>
  </conditionalFormatting>
  <conditionalFormatting sqref="O183">
    <cfRule type="expression" dxfId="3835" priority="16" stopIfTrue="1">
      <formula>$D183="X"</formula>
    </cfRule>
  </conditionalFormatting>
  <conditionalFormatting sqref="O194">
    <cfRule type="expression" dxfId="3834" priority="15" stopIfTrue="1">
      <formula>$D194="X"</formula>
    </cfRule>
  </conditionalFormatting>
  <conditionalFormatting sqref="O205">
    <cfRule type="expression" dxfId="3833" priority="14" stopIfTrue="1">
      <formula>$D205="X"</formula>
    </cfRule>
  </conditionalFormatting>
  <conditionalFormatting sqref="O216">
    <cfRule type="expression" dxfId="3832" priority="13" stopIfTrue="1">
      <formula>$D216="X"</formula>
    </cfRule>
  </conditionalFormatting>
  <conditionalFormatting sqref="O227">
    <cfRule type="expression" dxfId="3831" priority="12" stopIfTrue="1">
      <formula>$D227="X"</formula>
    </cfRule>
  </conditionalFormatting>
  <conditionalFormatting sqref="O238">
    <cfRule type="expression" dxfId="3830" priority="11" stopIfTrue="1">
      <formula>$D238="X"</formula>
    </cfRule>
  </conditionalFormatting>
  <conditionalFormatting sqref="O249">
    <cfRule type="expression" dxfId="3829" priority="10" stopIfTrue="1">
      <formula>$D249="X"</formula>
    </cfRule>
  </conditionalFormatting>
  <conditionalFormatting sqref="O260">
    <cfRule type="expression" dxfId="3828" priority="9" stopIfTrue="1">
      <formula>$D260="X"</formula>
    </cfRule>
  </conditionalFormatting>
  <conditionalFormatting sqref="O271">
    <cfRule type="expression" dxfId="3827" priority="8" stopIfTrue="1">
      <formula>$D271="X"</formula>
    </cfRule>
  </conditionalFormatting>
  <conditionalFormatting sqref="O282">
    <cfRule type="expression" dxfId="3826" priority="7" stopIfTrue="1">
      <formula>$D282="X"</formula>
    </cfRule>
  </conditionalFormatting>
  <conditionalFormatting sqref="O293">
    <cfRule type="expression" dxfId="3825" priority="6" stopIfTrue="1">
      <formula>$D293="X"</formula>
    </cfRule>
  </conditionalFormatting>
  <conditionalFormatting sqref="O304">
    <cfRule type="expression" dxfId="3824" priority="5" stopIfTrue="1">
      <formula>$D304="X"</formula>
    </cfRule>
  </conditionalFormatting>
  <conditionalFormatting sqref="O315">
    <cfRule type="expression" dxfId="3823" priority="4" stopIfTrue="1">
      <formula>$D315="X"</formula>
    </cfRule>
  </conditionalFormatting>
  <conditionalFormatting sqref="O326">
    <cfRule type="expression" dxfId="3822" priority="3" stopIfTrue="1">
      <formula>$D326="X"</formula>
    </cfRule>
  </conditionalFormatting>
  <conditionalFormatting sqref="O337">
    <cfRule type="expression" dxfId="3821"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491730D5-259C-4A13-85F9-F54DBECB5854}">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E6C90FFD-D0A0-4925-B753-7B9F469EEACC}">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6FF25EA7-F75B-452F-9313-3C1B31F5AB8B}">
            <xm:f>ABS($K$350)&gt;(DATEN!$C$5-DATEN!$C$6)*2</xm:f>
            <x14:dxf>
              <fill>
                <patternFill>
                  <bgColor rgb="FFFF0000"/>
                </patternFill>
              </fill>
            </x14:dxf>
          </x14:cfRule>
          <x14:cfRule type="expression" priority="383" id="{3C29ADD3-8D56-4C21-A2D6-D663AAE7089B}">
            <xm:f>ABS($K$350)&gt;(DATEN!$C$5-DATEN!$C$6)</xm:f>
            <x14:dxf>
              <fill>
                <patternFill>
                  <bgColor rgb="FFFFFF00"/>
                </patternFill>
              </fill>
            </x14:dxf>
          </x14:cfRule>
          <xm:sqref>K350</xm:sqref>
        </x14:conditionalFormatting>
        <x14:conditionalFormatting xmlns:xm="http://schemas.microsoft.com/office/excel/2006/main">
          <x14:cfRule type="expression" priority="380" id="{77315F2C-C62F-4D92-BF02-07A8A43DC3E3}">
            <xm:f>ABS($K$353)&gt;(DATEN!$C$5-DATEN!$C$6)*2</xm:f>
            <x14:dxf>
              <fill>
                <patternFill>
                  <bgColor rgb="FFFF0000"/>
                </patternFill>
              </fill>
            </x14:dxf>
          </x14:cfRule>
          <x14:cfRule type="expression" priority="381" id="{8FE17E85-349B-4ADA-BF17-241894AA14F9}">
            <xm:f>ABS($K$353)&gt;(DATEN!$C$5-DATEN!$C$6)</xm:f>
            <x14:dxf>
              <fill>
                <patternFill>
                  <bgColor rgb="FFFFFF00"/>
                </patternFill>
              </fill>
            </x14:dxf>
          </x14:cfRule>
          <xm:sqref>K353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4</v>
      </c>
      <c r="B2" s="296" t="str">
        <f>CONCATENATE("Arbeitszeiterfassung ",TEXT(B18,"MMMM JJJJ"))</f>
        <v>Arbeitszeiterfassung April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IF(DATEN!S20="","!!! Dieser Monat wird nicht gewertet !!!","")</f>
        <v/>
      </c>
      <c r="D4" s="18"/>
      <c r="I4" s="7"/>
      <c r="J4" s="7"/>
      <c r="M4" s="280" t="s">
        <v>176</v>
      </c>
      <c r="N4" s="281"/>
      <c r="O4" s="121"/>
      <c r="P4" s="121"/>
    </row>
    <row r="5" spans="1:27" ht="15.75" customHeight="1" thickBot="1" x14ac:dyDescent="0.25">
      <c r="D5" s="18"/>
      <c r="E5" s="100"/>
      <c r="F5" s="101">
        <f>MAX(März!F338:F347)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
      </c>
      <c r="B8" s="66">
        <f>DATE(DATEN!$H$3,$A$2,1)</f>
        <v>44651</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44651</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44651</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44651</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44651</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44651</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44651</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44651</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44651</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44651</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f>IF(LEN(B18)&gt;0,IF(WEEKDAY(B18)=4,TRUNC((B18-DATE(YEAR(B18+3-MOD(B18-2,7)),1,MOD(B18-2,7)-9))/7),""))</f>
        <v>13</v>
      </c>
      <c r="B18" s="77">
        <f>DATE(DATEN!$H$3,$A$2,1)</f>
        <v>44651</v>
      </c>
      <c r="C18" s="78">
        <f>IF(WEEKDAY(B18)=1,7,WEEKDAY(B18)-1)</f>
        <v>3</v>
      </c>
      <c r="D18" s="79" t="str" cm="1">
        <f t="array" aca="1" ref="D18" ca="1">IF(LEN(B18)&gt;0,IF(OR(INDIRECT("DATEN!D"&amp;9+C18)=0,NOT(ISNA(MATCH(B18,DATEN!$D$18:$D$33,0)))),"X",IF(OR(B18=DATEN!$D$26-1,B18=DATEN!$D$27-2,B18=DATEN!$D$30-2),"V","")),"")</f>
        <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-0.32916666666666666</v>
      </c>
      <c r="L18" s="146" t="str">
        <f ca="1">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2026-14</v>
      </c>
      <c r="Q18" s="94">
        <f>SUM(Q8:Q17)</f>
        <v>0</v>
      </c>
      <c r="R18" s="94"/>
      <c r="S18" s="94"/>
      <c r="T18" s="94"/>
      <c r="U18" s="125"/>
      <c r="V18" s="105">
        <f ca="1">IF(D18="x",DATEN!$N$88,DATEN!$N$87)</f>
        <v>0.125</v>
      </c>
      <c r="W18" s="91" t="s">
        <v>92</v>
      </c>
      <c r="X18" s="145">
        <f ca="1">IF(LEN(B18)&gt;0,IF(WEEKDAY(B18,2)=1,H18,H18+X7),X7)</f>
        <v>0.125</v>
      </c>
      <c r="Y18" s="91"/>
      <c r="Z18" s="202" t="str">
        <f t="shared" si="5"/>
        <v/>
      </c>
      <c r="AA18" s="203" t="str">
        <f t="shared" si="6"/>
        <v/>
      </c>
    </row>
    <row r="19" spans="1:27" ht="14.25" x14ac:dyDescent="0.25">
      <c r="A19" s="285" t="str">
        <f>IF(ISNA(MATCH(B29,DATEN!$D$18:$D$42,0)),"",INDEX(DATEN!$C$18:$D$42,MATCH(B29,DATEN!$D$18:$D$42,0),1))</f>
        <v>Gründonnerstag</v>
      </c>
      <c r="B19" s="66">
        <f t="shared" ref="B19:B28" si="8">B8+1</f>
        <v>44652</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44652</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44652</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44652</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44652</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44652</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44652</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44652</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44652</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44652</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KW</v>
      </c>
      <c r="B29" s="81">
        <f>B18+1</f>
        <v>44652</v>
      </c>
      <c r="C29" s="78">
        <f>IF(WEEKDAY(B29)=1,7,WEEKDAY(B29)-1)</f>
        <v>4</v>
      </c>
      <c r="D29" s="79" t="str" cm="1">
        <f t="array" aca="1" ref="D29" ca="1">IF(LEN(B29)&gt;0,IF(OR(INDIRECT("DATEN!D"&amp;9+C29)=0,NOT(ISNA(MATCH(B29,DATEN!$D$18:$D$33,0)))),"X",IF(OR(B29=DATEN!$D$26-1,B29=DATEN!$D$27-2,B29=DATEN!$D$30-2),"V","")),"")</f>
        <v>V</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-0.16458333333333333</v>
      </c>
      <c r="L29" s="146" t="str">
        <f ca="1">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2026-14</v>
      </c>
      <c r="Q29" s="94">
        <f>SUM(Q19:Q28)</f>
        <v>0</v>
      </c>
      <c r="R29" s="94"/>
      <c r="S29" s="94"/>
      <c r="T29" s="94"/>
      <c r="U29" s="125"/>
      <c r="V29" s="105">
        <f ca="1">IF(D29="x",DATEN!$N$88,DATEN!$N$87)</f>
        <v>0.125</v>
      </c>
      <c r="W29" s="91" t="s">
        <v>92</v>
      </c>
      <c r="X29" s="145">
        <f ca="1">IF(LEN(B29)&gt;0,IF(WEEKDAY(B29,2)=1,H29,H29+X18),X18)</f>
        <v>0.125</v>
      </c>
      <c r="Z29" s="202" t="str">
        <f t="shared" si="5"/>
        <v/>
      </c>
      <c r="AA29" s="203" t="str">
        <f t="shared" si="6"/>
        <v/>
      </c>
    </row>
    <row r="30" spans="1:27" ht="14.25" x14ac:dyDescent="0.25">
      <c r="A30" s="285" t="str">
        <f>IF(ISNA(MATCH(B40,DATEN!$D$18:$D$42,0)),"",INDEX(DATEN!$C$18:$D$42,MATCH(B40,DATEN!$D$18:$D$42,0),1))</f>
        <v>Karfreitag</v>
      </c>
      <c r="B30" s="66">
        <f t="shared" ref="B30:B39" si="13">B19+1</f>
        <v>44653</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44653</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44653</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44653</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44653</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44653</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44653</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44653</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44653</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44653</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
      </c>
      <c r="B40" s="81">
        <f>B29+1</f>
        <v>44653</v>
      </c>
      <c r="C40" s="78">
        <f>IF(WEEKDAY(B40)=1,7,WEEKDAY(B40)-1)</f>
        <v>5</v>
      </c>
      <c r="D40" s="79" t="str" cm="1">
        <f t="array" aca="1" ref="D40" ca="1">IF(LEN(B40)&gt;0,IF(OR(INDIRECT("DATEN!D"&amp;9+C40)=0,NOT(ISNA(MATCH(B40,DATEN!$D$18:$D$33,0)))),"X",IF(OR(B40=DATEN!$D$26-1,B40=DATEN!$D$27-2,B40=DATEN!$D$30-2),"V","")),"")</f>
        <v>X</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v>
      </c>
      <c r="L40" s="146" t="str">
        <f ca="1">IF(X40&gt;MaxWoZeit,"WoArbZeit&gt;48h!","")</f>
        <v/>
      </c>
      <c r="M40" s="93" t="str">
        <f>IF(V32&gt;V33,V32-V33,"")</f>
        <v/>
      </c>
      <c r="N40" s="93">
        <f>SUM(N30:N39)</f>
        <v>0</v>
      </c>
      <c r="O40" s="93" t="str">
        <f>IF(WEEKDAY(B40,2)=7,SUMIF('Auswertung-Wochen'!$Y$2:$Y$366,P40,'Auswertung-Wochen'!$V$2:$V$366)-SUMIF('Auswertung-Wochen'!$Y$2:$Y$366,P40,'Auswertung-Wochen'!$W$2:$W$366),"")</f>
        <v/>
      </c>
      <c r="P40" s="93" t="str">
        <f>YEAR(B40)&amp;"-"&amp;TEXT(_xlfn.ISOWEEKNUM(B40),"00")</f>
        <v>2026-14</v>
      </c>
      <c r="Q40" s="94">
        <f>SUM(Q30:Q39)</f>
        <v>0</v>
      </c>
      <c r="R40" s="94"/>
      <c r="S40" s="94"/>
      <c r="T40" s="94"/>
      <c r="U40" s="125"/>
      <c r="V40" s="105">
        <f ca="1">IF(D40="x",DATEN!$N$88,DATEN!$N$87)</f>
        <v>0.16666666666666666</v>
      </c>
      <c r="W40" s="91" t="s">
        <v>92</v>
      </c>
      <c r="X40" s="145">
        <f ca="1">IF(LEN(B40)&gt;0,IF(WEEKDAY(B40,2)=1,H40,H40+X29),X29)</f>
        <v>0.125</v>
      </c>
      <c r="Z40" s="202" t="str">
        <f t="shared" si="5"/>
        <v/>
      </c>
      <c r="AA40" s="203" t="str">
        <f t="shared" si="6"/>
        <v/>
      </c>
    </row>
    <row r="41" spans="1:27" ht="14.25" x14ac:dyDescent="0.25">
      <c r="A41" s="285" t="str">
        <f>IF(ISNA(MATCH(B51,DATEN!$D$18:$D$42,0)),"",INDEX(DATEN!$C$18:$D$42,MATCH(B51,DATEN!$D$18:$D$42,0),1))</f>
        <v/>
      </c>
      <c r="B41" s="66">
        <f t="shared" ref="B41:B50" si="18">B30+1</f>
        <v>44654</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44654</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44654</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44654</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44654</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44654</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44654</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44654</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44654</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44654</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
      </c>
      <c r="B51" s="81">
        <f>B40+1</f>
        <v>44654</v>
      </c>
      <c r="C51" s="78">
        <f>IF(WEEKDAY(B51)=1,7,WEEKDAY(B51)-1)</f>
        <v>6</v>
      </c>
      <c r="D51" s="79" t="str" cm="1">
        <f t="array" aca="1" ref="D51" ca="1">IF(LEN(B51)&gt;0,IF(OR(INDIRECT("DATEN!D"&amp;9+C51)=0,NOT(ISNA(MATCH(B51,DATEN!$D$18:$D$33,0)))),"X",IF(OR(B51=DATEN!$D$26-1,B51=DATEN!$D$27-2,B51=DATEN!$D$30-2),"V","")),"")</f>
        <v>X</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v>
      </c>
      <c r="L51" s="146" t="str">
        <f ca="1">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2026-14</v>
      </c>
      <c r="Q51" s="94">
        <f>SUM(Q41:Q50)</f>
        <v>0</v>
      </c>
      <c r="R51" s="94"/>
      <c r="S51" s="94"/>
      <c r="T51" s="94"/>
      <c r="U51" s="125"/>
      <c r="V51" s="105">
        <f ca="1">IF(D51="x",DATEN!$N$88,DATEN!$N$87)</f>
        <v>0.16666666666666666</v>
      </c>
      <c r="W51" s="91" t="s">
        <v>92</v>
      </c>
      <c r="X51" s="145">
        <f ca="1">IF(LEN(B51)&gt;0,IF(WEEKDAY(B51,2)=1,H51,H51+X40),X40)</f>
        <v>0.125</v>
      </c>
      <c r="Z51" s="202" t="str">
        <f t="shared" si="5"/>
        <v/>
      </c>
      <c r="AA51" s="203" t="str">
        <f t="shared" si="6"/>
        <v/>
      </c>
    </row>
    <row r="52" spans="1:27" ht="14.25" x14ac:dyDescent="0.25">
      <c r="A52" s="285" t="str">
        <f>IF(ISNA(MATCH(B62,DATEN!$D$18:$D$42,0)),"",INDEX(DATEN!$C$18:$D$42,MATCH(B62,DATEN!$D$18:$D$42,0),1))</f>
        <v>Ostersonntag</v>
      </c>
      <c r="B52" s="66">
        <f t="shared" ref="B52:B61" si="23">B41+1</f>
        <v>44655</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44655</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44655</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44655</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44655</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44655</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44655</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44655</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44655</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44655</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
      </c>
      <c r="B62" s="81">
        <f>B51+1</f>
        <v>44655</v>
      </c>
      <c r="C62" s="78">
        <f>IF(WEEKDAY(B62)=1,7,WEEKDAY(B62)-1)</f>
        <v>7</v>
      </c>
      <c r="D62" s="79" t="str" cm="1">
        <f t="array" aca="1" ref="D62" ca="1">IF(LEN(B62)&gt;0,IF(OR(INDIRECT("DATEN!D"&amp;9+C62)=0,NOT(ISNA(MATCH(B62,DATEN!$D$18:$D$33,0)))),"X",IF(OR(B62=DATEN!$D$26-1,B62=DATEN!$D$27-2,B62=DATEN!$D$30-2),"V","")),"")</f>
        <v>X</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v>
      </c>
      <c r="L62" s="146" t="str">
        <f ca="1">IF(X62&gt;MaxWoZeit,"WoArbZeit&gt;48h!","")</f>
        <v/>
      </c>
      <c r="M62" s="93" t="str">
        <f>IF(V54&gt;V55,V54-V55,"")</f>
        <v/>
      </c>
      <c r="N62" s="93">
        <f>SUM(N52:N61)</f>
        <v>0</v>
      </c>
      <c r="O62" s="93">
        <f ca="1">IF(WEEKDAY(B62,2)=7,SUMIF('Auswertung-Wochen'!$Y$2:$Y$366,P62,'Auswertung-Wochen'!$V$2:$V$366)-SUMIF('Auswertung-Wochen'!$Y$2:$Y$366,P62,'Auswertung-Wochen'!$W$2:$W$366),"")</f>
        <v>-1.1520833333333336</v>
      </c>
      <c r="P62" s="93" t="str">
        <f>YEAR(B62)&amp;"-"&amp;TEXT(_xlfn.ISOWEEKNUM(B62),"00")</f>
        <v>2026-14</v>
      </c>
      <c r="Q62" s="94">
        <f>SUM(Q52:Q61)</f>
        <v>0</v>
      </c>
      <c r="R62" s="94"/>
      <c r="S62" s="94"/>
      <c r="T62" s="94"/>
      <c r="U62" s="125"/>
      <c r="V62" s="105">
        <f ca="1">IF(D62="x",DATEN!$N$88,DATEN!$N$87)</f>
        <v>0.16666666666666666</v>
      </c>
      <c r="W62" s="91" t="s">
        <v>92</v>
      </c>
      <c r="X62" s="145">
        <f ca="1">IF(LEN(B62)&gt;0,IF(WEEKDAY(B62,2)=1,H62,H62+X51),X51)</f>
        <v>0.125</v>
      </c>
      <c r="Z62" s="202" t="str">
        <f t="shared" si="5"/>
        <v/>
      </c>
      <c r="AA62" s="203" t="str">
        <f t="shared" si="6"/>
        <v/>
      </c>
    </row>
    <row r="63" spans="1:27" ht="14.25" x14ac:dyDescent="0.25">
      <c r="A63" s="285" t="str">
        <f>IF(ISNA(MATCH(B73,DATEN!$D$18:$D$42,0)),"",INDEX(DATEN!$C$18:$D$42,MATCH(B73,DATEN!$D$18:$D$42,0),1))</f>
        <v>Ostermontag</v>
      </c>
      <c r="B63" s="66">
        <f t="shared" ref="B63:B72" si="28">B52+1</f>
        <v>44656</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44656</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44656</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44656</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44656</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44656</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44656</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44656</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44656</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44656</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t="str">
        <f>IF(LEN(B73)&gt;0,IF(WEEKDAY(B73)=4,TRUNC((B73-DATE(YEAR(B73+3-MOD(B73-2,7)),1,MOD(B73-2,7)-9))/7),IF(WEEKDAY(B73)=5,"KW","")),"")</f>
        <v/>
      </c>
      <c r="B73" s="81">
        <f>B62+1</f>
        <v>44656</v>
      </c>
      <c r="C73" s="78">
        <f>IF(WEEKDAY(B73)=1,7,WEEKDAY(B73)-1)</f>
        <v>1</v>
      </c>
      <c r="D73" s="79" t="str" cm="1">
        <f t="array" aca="1" ref="D73" ca="1">IF(LEN(B73)&gt;0,IF(OR(INDIRECT("DATEN!D"&amp;9+C73)=0,NOT(ISNA(MATCH(B73,DATEN!$D$18:$D$33,0)))),"X",IF(OR(B73=DATEN!$D$26-1,B73=DATEN!$D$27-2,B73=DATEN!$D$30-2),"V","")),"")</f>
        <v>X</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2026-15</v>
      </c>
      <c r="Q73" s="94">
        <f>SUM(Q63:Q72)</f>
        <v>0</v>
      </c>
      <c r="R73" s="94"/>
      <c r="S73" s="94"/>
      <c r="T73" s="94"/>
      <c r="U73" s="125"/>
      <c r="V73" s="105">
        <f ca="1">IF(D73="x",DATEN!$N$88,DATEN!$N$87)</f>
        <v>0.16666666666666666</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44657</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44657</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44657</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44657</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44657</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44657</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44657</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44657</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44657</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44657</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
      </c>
      <c r="B84" s="81">
        <f>B73+1</f>
        <v>44657</v>
      </c>
      <c r="C84" s="78">
        <f>IF(WEEKDAY(B84)=1,7,WEEKDAY(B84)-1)</f>
        <v>2</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-0.32916666666666666</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2026-15</v>
      </c>
      <c r="Q84" s="94">
        <f>SUM(Q74:Q83)</f>
        <v>0</v>
      </c>
      <c r="R84" s="94"/>
      <c r="S84" s="94"/>
      <c r="T84" s="94"/>
      <c r="U84" s="125"/>
      <c r="V84" s="105">
        <f ca="1">IF(D84="x",DATEN!$N$88,DATEN!$N$87)</f>
        <v>0.125</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44658</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44658</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44658</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44658</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44658</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44658</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44658</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44658</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44658</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44658</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f>IF(LEN(B95)&gt;0,IF(WEEKDAY(B95)=4,TRUNC((B95-DATE(YEAR(B95+3-MOD(B95-2,7)),1,MOD(B95-2,7)-9))/7),IF(WEEKDAY(B95)=5,"KW","")),"")</f>
        <v>14</v>
      </c>
      <c r="B95" s="81">
        <f>B84+1</f>
        <v>44658</v>
      </c>
      <c r="C95" s="78">
        <f>IF(WEEKDAY(B95)=1,7,WEEKDAY(B95)-1)</f>
        <v>3</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-0.32916666666666666</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2026-15</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44659</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44659</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44659</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44659</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44659</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44659</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44659</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44659</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44659</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44659</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KW</v>
      </c>
      <c r="B106" s="81">
        <f>B95+1</f>
        <v>44659</v>
      </c>
      <c r="C106" s="78">
        <f>IF(WEEKDAY(B106)=1,7,WEEKDAY(B106)-1)</f>
        <v>4</v>
      </c>
      <c r="D106" s="79" t="str" cm="1">
        <f t="array" aca="1" ref="D106" ca="1">IF(LEN(B106)&gt;0,IF(OR(INDIRECT("DATEN!D"&amp;9+C106)=0,NOT(ISNA(MATCH(B106,DATEN!$D$18:$D$33,0)))),"X",IF(OR(B106=DATEN!$D$26-1,B106=DATEN!$D$27-2,B106=DATEN!$D$30-2),"V","")),"")</f>
        <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-0.32916666666666666</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2026-15</v>
      </c>
      <c r="Q106" s="94">
        <f>SUM(Q96:Q105)</f>
        <v>0</v>
      </c>
      <c r="R106" s="94"/>
      <c r="S106" s="94"/>
      <c r="T106" s="94"/>
      <c r="U106" s="125"/>
      <c r="V106" s="105">
        <f ca="1">IF(D106="x",DATEN!$N$88,DATEN!$N$87)</f>
        <v>0.125</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44660</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44660</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44660</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44660</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44660</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44660</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44660</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44660</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44660</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44660</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44660</v>
      </c>
      <c r="C117" s="78">
        <f>IF(WEEKDAY(B117)=1,7,WEEKDAY(B117)-1)</f>
        <v>5</v>
      </c>
      <c r="D117" s="79" t="str" cm="1">
        <f t="array" aca="1" ref="D117" ca="1">IF(LEN(B117)&gt;0,IF(OR(INDIRECT("DATEN!D"&amp;9+C117)=0,NOT(ISNA(MATCH(B117,DATEN!$D$18:$D$33,0)))),"X",IF(OR(B117=DATEN!$D$26-1,B117=DATEN!$D$27-2,B117=DATEN!$D$30-2),"V","")),"")</f>
        <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-0.32916666666666666</v>
      </c>
      <c r="L117" s="146" t="str">
        <f>IF(X117&gt;MaxWoZeit,"WoArbZeit&gt;48h!","")</f>
        <v/>
      </c>
      <c r="M117" s="93" t="str">
        <f>IF(V109&gt;V110,V109-V110,"")</f>
        <v/>
      </c>
      <c r="N117" s="93">
        <f>SUM(N107:N116)</f>
        <v>0</v>
      </c>
      <c r="O117" s="93" t="str">
        <f>IF(WEEKDAY(B117,2)=7,SUMIF('Auswertung-Wochen'!$Y$2:$Y$366,P117,'Auswertung-Wochen'!$V$2:$V$366)-SUMIF('Auswertung-Wochen'!$Y$2:$Y$366,P117,'Auswertung-Wochen'!$W$2:$W$366),"")</f>
        <v/>
      </c>
      <c r="P117" s="93" t="str">
        <f>YEAR(B117)&amp;"-"&amp;TEXT(_xlfn.ISOWEEKNUM(B117),"00")</f>
        <v>2026-15</v>
      </c>
      <c r="Q117" s="94">
        <f>SUM(Q107:Q116)</f>
        <v>0</v>
      </c>
      <c r="R117" s="94"/>
      <c r="S117" s="94"/>
      <c r="T117" s="94"/>
      <c r="U117" s="125"/>
      <c r="V117" s="105">
        <f ca="1">IF(D117="x",DATEN!$N$88,DATEN!$N$87)</f>
        <v>0.125</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44661</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44661</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44661</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44661</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44661</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44661</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44661</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44661</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44661</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44661</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
      </c>
      <c r="B128" s="81">
        <f>B117+1</f>
        <v>44661</v>
      </c>
      <c r="C128" s="78">
        <f>IF(WEEKDAY(B128)=1,7,WEEKDAY(B128)-1)</f>
        <v>6</v>
      </c>
      <c r="D128" s="79" t="str" cm="1">
        <f t="array" aca="1" ref="D128" ca="1">IF(LEN(B128)&gt;0,IF(OR(INDIRECT("DATEN!D"&amp;9+C128)=0,NOT(ISNA(MATCH(B128,DATEN!$D$18:$D$33,0)))),"X",IF(OR(B128=DATEN!$D$26-1,B128=DATEN!$D$27-2,B128=DATEN!$D$30-2),"V","")),"")</f>
        <v>X</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2026-15</v>
      </c>
      <c r="Q128" s="94">
        <f>SUM(Q118:Q127)</f>
        <v>0</v>
      </c>
      <c r="R128" s="94"/>
      <c r="S128" s="94"/>
      <c r="T128" s="94"/>
      <c r="U128" s="125"/>
      <c r="V128" s="105">
        <f ca="1">IF(D128="x",DATEN!$N$88,DATEN!$N$87)</f>
        <v>0.16666666666666666</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44662</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44662</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44662</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44662</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44662</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44662</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44662</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44662</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44662</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44662</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44662</v>
      </c>
      <c r="C139" s="78">
        <f>IF(WEEKDAY(B139)=1,7,WEEKDAY(B139)-1)</f>
        <v>7</v>
      </c>
      <c r="D139" s="79" t="str" cm="1">
        <f t="array" aca="1" ref="D139" ca="1">IF(LEN(B139)&gt;0,IF(OR(INDIRECT("DATEN!D"&amp;9+C139)=0,NOT(ISNA(MATCH(B139,DATEN!$D$18:$D$33,0)))),"X",IF(OR(B139=DATEN!$D$26-1,B139=DATEN!$D$27-2,B139=DATEN!$D$30-2),"V","")),"")</f>
        <v>X</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v>
      </c>
      <c r="L139" s="146" t="str">
        <f>IF(X139&gt;MaxWoZeit,"WoArbZeit&gt;48h!","")</f>
        <v/>
      </c>
      <c r="M139" s="93" t="str">
        <f>IF(V131&gt;V132,V131-V132,"")</f>
        <v/>
      </c>
      <c r="N139" s="93">
        <f>SUM(N129:N138)</f>
        <v>0</v>
      </c>
      <c r="O139" s="93">
        <f ca="1">IF(WEEKDAY(B139,2)=7,SUMIF('Auswertung-Wochen'!$Y$2:$Y$366,P139,'Auswertung-Wochen'!$V$2:$V$366)-SUMIF('Auswertung-Wochen'!$Y$2:$Y$366,P139,'Auswertung-Wochen'!$W$2:$W$366),"")</f>
        <v>-1.3166666666666667</v>
      </c>
      <c r="P139" s="93" t="str">
        <f>YEAR(B139)&amp;"-"&amp;TEXT(_xlfn.ISOWEEKNUM(B139),"00")</f>
        <v>2026-15</v>
      </c>
      <c r="Q139" s="94">
        <f>SUM(Q129:Q138)</f>
        <v>0</v>
      </c>
      <c r="R139" s="94"/>
      <c r="S139" s="94"/>
      <c r="T139" s="94"/>
      <c r="U139" s="125"/>
      <c r="V139" s="105">
        <f ca="1">IF(D139="x",DATEN!$N$88,DATEN!$N$87)</f>
        <v>0.16666666666666666</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44663</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44663</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44663</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44663</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44663</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44663</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44663</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44663</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44663</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44663</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t="str">
        <f>IF(LEN(B150)&gt;0,IF(WEEKDAY(B150)=4,TRUNC((B150-DATE(YEAR(B150+3-MOD(B150-2,7)),1,MOD(B150-2,7)-9))/7),IF(WEEKDAY(B150)=5,"KW","")),"")</f>
        <v/>
      </c>
      <c r="B150" s="81">
        <f>B139+1</f>
        <v>44663</v>
      </c>
      <c r="C150" s="78">
        <f>IF(WEEKDAY(B150)=1,7,WEEKDAY(B150)-1)</f>
        <v>1</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-0.329166666666667</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2026-16</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
      </c>
      <c r="B151" s="66">
        <f t="shared" ref="B151:B160" si="72">B140+1</f>
        <v>44664</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44664</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44664</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44664</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44664</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44664</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44664</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44664</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44664</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44664</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
      </c>
      <c r="B161" s="81">
        <f>B150+1</f>
        <v>44664</v>
      </c>
      <c r="C161" s="78">
        <f>IF(WEEKDAY(B161)=1,7,WEEKDAY(B161)-1)</f>
        <v>2</v>
      </c>
      <c r="D161" s="79" t="str" cm="1">
        <f t="array" aca="1" ref="D161" ca="1">IF(LEN(B161)&gt;0,IF(OR(INDIRECT("DATEN!D"&amp;9+C161)=0,NOT(ISNA(MATCH(B161,DATEN!$D$18:$D$33,0)))),"X",IF(OR(B161=DATEN!$D$26-1,B161=DATEN!$D$27-2,B161=DATEN!$D$30-2),"V","")),"")</f>
        <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-0.32916666666666666</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2026-16</v>
      </c>
      <c r="Q161" s="94">
        <f>SUM(Q151:Q160)</f>
        <v>0</v>
      </c>
      <c r="R161" s="94"/>
      <c r="S161" s="94"/>
      <c r="T161" s="94"/>
      <c r="U161" s="125"/>
      <c r="V161" s="105">
        <f ca="1">IF(D161="x",DATEN!$N$88,DATEN!$N$87)</f>
        <v>0.125</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44665</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44665</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44665</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44665</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44665</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44665</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44665</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44665</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44665</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44665</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f>IF(LEN(B172)&gt;0,IF(WEEKDAY(B172)=4,TRUNC((B172-DATE(YEAR(B172+3-MOD(B172-2,7)),1,MOD(B172-2,7)-9))/7),IF(WEEKDAY(B172)=5,"KW","")),"")</f>
        <v>15</v>
      </c>
      <c r="B172" s="81">
        <f>B161+1</f>
        <v>44665</v>
      </c>
      <c r="C172" s="78">
        <f>IF(WEEKDAY(B172)=1,7,WEEKDAY(B172)-1)</f>
        <v>3</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-0.32916666666666666</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2026-16</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44666</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44666</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44666</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44666</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44666</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44666</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44666</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44666</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44666</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44666</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KW</v>
      </c>
      <c r="B183" s="81">
        <f>B172+1</f>
        <v>44666</v>
      </c>
      <c r="C183" s="78">
        <f>IF(WEEKDAY(B183)=1,7,WEEKDAY(B183)-1)</f>
        <v>4</v>
      </c>
      <c r="D183" s="79" t="str" cm="1">
        <f t="array" aca="1" ref="D183" ca="1">IF(LEN(B183)&gt;0,IF(OR(INDIRECT("DATEN!D"&amp;9+C183)=0,NOT(ISNA(MATCH(B183,DATEN!$D$18:$D$33,0)))),"X",IF(OR(B183=DATEN!$D$26-1,B183=DATEN!$D$27-2,B183=DATEN!$D$30-2),"V","")),"")</f>
        <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-0.32916666666666666</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2026-16</v>
      </c>
      <c r="Q183" s="94">
        <f>SUM(Q173:Q182)</f>
        <v>0</v>
      </c>
      <c r="R183" s="94"/>
      <c r="S183" s="94"/>
      <c r="T183" s="94"/>
      <c r="U183" s="125"/>
      <c r="V183" s="105">
        <f ca="1">IF(D183="x",DATEN!$N$88,DATEN!$N$87)</f>
        <v>0.125</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44667</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44667</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44667</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44667</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44667</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44667</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44667</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44667</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44667</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44667</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44667</v>
      </c>
      <c r="C194" s="78">
        <f>IF(WEEKDAY(B194)=1,7,WEEKDAY(B194)-1)</f>
        <v>5</v>
      </c>
      <c r="D194" s="79" t="str" cm="1">
        <f t="array" aca="1" ref="D194" ca="1">IF(LEN(B194)&gt;0,IF(OR(INDIRECT("DATEN!D"&amp;9+C194)=0,NOT(ISNA(MATCH(B194,DATEN!$D$18:$D$33,0)))),"X",IF(OR(B194=DATEN!$D$26-1,B194=DATEN!$D$27-2,B194=DATEN!$D$30-2),"V","")),"")</f>
        <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-0.32916666666666666</v>
      </c>
      <c r="L194" s="146" t="str">
        <f>IF(X194&gt;MaxWoZeit,"WoArbZeit&gt;48h!","")</f>
        <v/>
      </c>
      <c r="M194" s="93" t="str">
        <f>IF(V186&gt;V187,V186-V187,"")</f>
        <v/>
      </c>
      <c r="N194" s="93">
        <f>SUM(N184:N193)</f>
        <v>0</v>
      </c>
      <c r="O194" s="93" t="str">
        <f>IF(WEEKDAY(B194,2)=7,SUMIF('Auswertung-Wochen'!$Y$2:$Y$366,P194,'Auswertung-Wochen'!$V$2:$V$366)-SUMIF('Auswertung-Wochen'!$Y$2:$Y$366,P194,'Auswertung-Wochen'!$W$2:$W$366),"")</f>
        <v/>
      </c>
      <c r="P194" s="93" t="str">
        <f>YEAR(B194)&amp;"-"&amp;TEXT(_xlfn.ISOWEEKNUM(B194),"00")</f>
        <v>2026-16</v>
      </c>
      <c r="Q194" s="94">
        <f>SUM(Q184:Q193)</f>
        <v>0</v>
      </c>
      <c r="R194" s="94"/>
      <c r="S194" s="94"/>
      <c r="T194" s="94"/>
      <c r="U194" s="125"/>
      <c r="V194" s="105">
        <f ca="1">IF(D194="x",DATEN!$N$88,DATEN!$N$87)</f>
        <v>0.125</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44668</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44668</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44668</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44668</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44668</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44668</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44668</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44668</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44668</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44668</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
      </c>
      <c r="B205" s="81">
        <f>B194+1</f>
        <v>44668</v>
      </c>
      <c r="C205" s="78">
        <f>IF(WEEKDAY(B205)=1,7,WEEKDAY(B205)-1)</f>
        <v>6</v>
      </c>
      <c r="D205" s="79" t="str" cm="1">
        <f t="array" aca="1" ref="D205" ca="1">IF(LEN(B205)&gt;0,IF(OR(INDIRECT("DATEN!D"&amp;9+C205)=0,NOT(ISNA(MATCH(B205,DATEN!$D$18:$D$33,0)))),"X",IF(OR(B205=DATEN!$D$26-1,B205=DATEN!$D$27-2,B205=DATEN!$D$30-2),"V","")),"")</f>
        <v>X</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2026-16</v>
      </c>
      <c r="Q205" s="94">
        <f>SUM(Q195:Q204)</f>
        <v>0</v>
      </c>
      <c r="R205" s="94"/>
      <c r="S205" s="94"/>
      <c r="T205" s="94"/>
      <c r="U205" s="125"/>
      <c r="V205" s="105">
        <f ca="1">IF(D205="x",DATEN!$N$88,DATEN!$N$87)</f>
        <v>0.16666666666666666</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44669</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44669</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44669</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44669</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44669</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44669</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44669</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44669</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44669</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44669</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44669</v>
      </c>
      <c r="C216" s="78">
        <f>IF(WEEKDAY(B216)=1,7,WEEKDAY(B216)-1)</f>
        <v>7</v>
      </c>
      <c r="D216" s="79" t="str" cm="1">
        <f t="array" aca="1" ref="D216" ca="1">IF(LEN(B216)&gt;0,IF(OR(INDIRECT("DATEN!D"&amp;9+C216)=0,NOT(ISNA(MATCH(B216,DATEN!$D$18:$D$33,0)))),"X",IF(OR(B216=DATEN!$D$26-1,B216=DATEN!$D$27-2,B216=DATEN!$D$30-2),"V","")),"")</f>
        <v>X</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v>
      </c>
      <c r="L216" s="146" t="str">
        <f>IF(X216&gt;MaxWoZeit,"WoArbZeit&gt;48h!","")</f>
        <v/>
      </c>
      <c r="M216" s="93" t="str">
        <f>IF(V208&gt;V209,V208-V209,"")</f>
        <v/>
      </c>
      <c r="N216" s="93">
        <f>SUM(N206:N215)</f>
        <v>0</v>
      </c>
      <c r="O216" s="93">
        <f ca="1">IF(WEEKDAY(B216,2)=7,SUMIF('Auswertung-Wochen'!$Y$2:$Y$366,P216,'Auswertung-Wochen'!$V$2:$V$366)-SUMIF('Auswertung-Wochen'!$Y$2:$Y$366,P216,'Auswertung-Wochen'!$W$2:$W$366),"")</f>
        <v>-1.6458333333333335</v>
      </c>
      <c r="P216" s="93" t="str">
        <f>YEAR(B216)&amp;"-"&amp;TEXT(_xlfn.ISOWEEKNUM(B216),"00")</f>
        <v>2026-16</v>
      </c>
      <c r="Q216" s="94">
        <f>SUM(Q206:Q215)</f>
        <v>0</v>
      </c>
      <c r="R216" s="94"/>
      <c r="S216" s="94"/>
      <c r="T216" s="94"/>
      <c r="U216" s="125"/>
      <c r="V216" s="105">
        <f ca="1">IF(D216="x",DATEN!$N$88,DATEN!$N$87)</f>
        <v>0.16666666666666666</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44670</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44670</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44670</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44670</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44670</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44670</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44670</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44670</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44670</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44670</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t="str">
        <f>IF(LEN(B227)&gt;0,IF(WEEKDAY(B227)=4,TRUNC((B227-DATE(YEAR(B227+3-MOD(B227-2,7)),1,MOD(B227-2,7)-9))/7),IF(WEEKDAY(B227)=5,"KW","")),"")</f>
        <v/>
      </c>
      <c r="B227" s="81">
        <f>B216+1</f>
        <v>44670</v>
      </c>
      <c r="C227" s="78">
        <f>IF(WEEKDAY(B227)=1,7,WEEKDAY(B227)-1)</f>
        <v>1</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-0.329166666666667</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2026-17</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44671</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44671</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44671</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44671</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44671</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44671</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44671</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44671</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44671</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44671</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
      </c>
      <c r="B238" s="81">
        <f>B227+1</f>
        <v>44671</v>
      </c>
      <c r="C238" s="78">
        <f>IF(WEEKDAY(B238)=1,7,WEEKDAY(B238)-1)</f>
        <v>2</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-0.32916666666666666</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2026-17</v>
      </c>
      <c r="Q238" s="94">
        <f>SUM(Q228:Q237)</f>
        <v>0</v>
      </c>
      <c r="R238" s="94"/>
      <c r="S238" s="94"/>
      <c r="T238" s="94"/>
      <c r="U238" s="125"/>
      <c r="V238" s="105">
        <f ca="1">IF(D238="x",DATEN!$N$88,DATEN!$N$87)</f>
        <v>0.125</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44672</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44672</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44672</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44672</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44672</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44672</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44672</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44672</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44672</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44672</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f>IF(LEN(B249)&gt;0,IF(WEEKDAY(B249)=4,TRUNC((B249-DATE(YEAR(B249+3-MOD(B249-2,7)),1,MOD(B249-2,7)-9))/7),IF(WEEKDAY(B249)=5,"KW","")),"")</f>
        <v>16</v>
      </c>
      <c r="B249" s="81">
        <f>B238+1</f>
        <v>44672</v>
      </c>
      <c r="C249" s="78">
        <f>IF(WEEKDAY(B249)=1,7,WEEKDAY(B249)-1)</f>
        <v>3</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-0.32916666666666666</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2026-17</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44673</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44673</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44673</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44673</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44673</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44673</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44673</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44673</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44673</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44673</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KW</v>
      </c>
      <c r="B260" s="81">
        <f>B249+1</f>
        <v>44673</v>
      </c>
      <c r="C260" s="78">
        <f>IF(WEEKDAY(B260)=1,7,WEEKDAY(B260)-1)</f>
        <v>4</v>
      </c>
      <c r="D260" s="79" t="str" cm="1">
        <f t="array" aca="1" ref="D260" ca="1">IF(LEN(B260)&gt;0,IF(OR(INDIRECT("DATEN!D"&amp;9+C260)=0,NOT(ISNA(MATCH(B260,DATEN!$D$18:$D$33,0)))),"X",IF(OR(B260=DATEN!$D$26-1,B260=DATEN!$D$27-2,B260=DATEN!$D$30-2),"V","")),"")</f>
        <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-0.32916666666666666</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2026-17</v>
      </c>
      <c r="Q260" s="94">
        <f>SUM(Q250:Q259)</f>
        <v>0</v>
      </c>
      <c r="R260" s="94"/>
      <c r="S260" s="94"/>
      <c r="T260" s="94"/>
      <c r="U260" s="125"/>
      <c r="V260" s="105">
        <f ca="1">IF(D260="x",DATEN!$N$88,DATEN!$N$87)</f>
        <v>0.125</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
      </c>
      <c r="B261" s="66">
        <f t="shared" ref="B261:B270" si="124">B250+1</f>
        <v>44674</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44674</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44674</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44674</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44674</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44674</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44674</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44674</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44674</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44674</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44674</v>
      </c>
      <c r="C271" s="78">
        <f>IF(WEEKDAY(B271)=1,7,WEEKDAY(B271)-1)</f>
        <v>5</v>
      </c>
      <c r="D271" s="79" t="str" cm="1">
        <f t="array" aca="1" ref="D271" ca="1">IF(LEN(B271)&gt;0,IF(OR(INDIRECT("DATEN!D"&amp;9+C271)=0,NOT(ISNA(MATCH(B271,DATEN!$D$18:$D$33,0)))),"X",IF(OR(B271=DATEN!$D$26-1,B271=DATEN!$D$27-2,B271=DATEN!$D$30-2),"V","")),"")</f>
        <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-0.32916666666666666</v>
      </c>
      <c r="L271" s="146" t="str">
        <f>IF(X271&gt;MaxWoZeit,"WoArbZeit&gt;48h!","")</f>
        <v/>
      </c>
      <c r="M271" s="93" t="str">
        <f>IF(V263&gt;V264,V263-V264,"")</f>
        <v/>
      </c>
      <c r="N271" s="93">
        <f>SUM(N261:N270)</f>
        <v>0</v>
      </c>
      <c r="O271" s="93" t="str">
        <f>IF(WEEKDAY(B271,2)=7,SUMIF('Auswertung-Wochen'!$Y$2:$Y$366,P271,'Auswertung-Wochen'!$V$2:$V$366)-SUMIF('Auswertung-Wochen'!$Y$2:$Y$366,P271,'Auswertung-Wochen'!$W$2:$W$366),"")</f>
        <v/>
      </c>
      <c r="P271" s="93" t="str">
        <f>YEAR(B271)&amp;"-"&amp;TEXT(_xlfn.ISOWEEKNUM(B271),"00")</f>
        <v>2026-17</v>
      </c>
      <c r="Q271" s="94">
        <f>SUM(Q261:Q270)</f>
        <v>0</v>
      </c>
      <c r="R271" s="94"/>
      <c r="S271" s="94"/>
      <c r="T271" s="94"/>
      <c r="U271" s="125"/>
      <c r="V271" s="105">
        <f ca="1">IF(D271="x",DATEN!$N$88,DATEN!$N$87)</f>
        <v>0.125</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
      </c>
      <c r="B272" s="66">
        <f t="shared" ref="B272:B281" si="131">B261+1</f>
        <v>44675</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44675</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44675</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44675</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44675</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44675</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44675</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44675</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44675</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44675</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
      </c>
      <c r="B282" s="81">
        <f>B271+1</f>
        <v>44675</v>
      </c>
      <c r="C282" s="78">
        <f>IF(WEEKDAY(B282)=1,7,WEEKDAY(B282)-1)</f>
        <v>6</v>
      </c>
      <c r="D282" s="79" t="str" cm="1">
        <f t="array" aca="1" ref="D282" ca="1">IF(LEN(B282)&gt;0,IF(OR(INDIRECT("DATEN!D"&amp;9+C282)=0,NOT(ISNA(MATCH(B282,DATEN!$D$18:$D$33,0)))),"X",IF(OR(B282=DATEN!$D$26-1,B282=DATEN!$D$27-2,B282=DATEN!$D$30-2),"V","")),"")</f>
        <v>X</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2026-17</v>
      </c>
      <c r="Q282" s="94">
        <f>SUM(Q272:Q281)</f>
        <v>0</v>
      </c>
      <c r="R282" s="94"/>
      <c r="S282" s="94"/>
      <c r="T282" s="94"/>
      <c r="U282" s="125"/>
      <c r="V282" s="105">
        <f ca="1">IF(D282="x",DATEN!$N$88,DATEN!$N$87)</f>
        <v>0.16666666666666666</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44676</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44676</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44676</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44676</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44676</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44676</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44676</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44676</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44676</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44676</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44676</v>
      </c>
      <c r="C293" s="78">
        <f>IF(WEEKDAY(B293)=1,7,WEEKDAY(B293)-1)</f>
        <v>7</v>
      </c>
      <c r="D293" s="79" t="str" cm="1">
        <f t="array" aca="1" ref="D293" ca="1">IF(LEN(B293)&gt;0,IF(OR(INDIRECT("DATEN!D"&amp;9+C293)=0,NOT(ISNA(MATCH(B293,DATEN!$D$18:$D$33,0)))),"X",IF(OR(B293=DATEN!$D$26-1,B293=DATEN!$D$27-2,B293=DATEN!$D$30-2),"V","")),"")</f>
        <v>X</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v>
      </c>
      <c r="L293" s="146" t="str">
        <f>IF(X293&gt;MaxWoZeit,"WoArbZeit&gt;48h!","")</f>
        <v/>
      </c>
      <c r="M293" s="93" t="str">
        <f>IF(V285&gt;V286,V285-V286,"")</f>
        <v/>
      </c>
      <c r="N293" s="93">
        <f>SUM(N283:N292)</f>
        <v>0</v>
      </c>
      <c r="O293" s="93">
        <f ca="1">IF(WEEKDAY(B293,2)=7,SUMIF('Auswertung-Wochen'!$Y$2:$Y$366,P293,'Auswertung-Wochen'!$V$2:$V$366)-SUMIF('Auswertung-Wochen'!$Y$2:$Y$366,P293,'Auswertung-Wochen'!$W$2:$W$366),"")</f>
        <v>-1.6458333333333335</v>
      </c>
      <c r="P293" s="93" t="str">
        <f>YEAR(B293)&amp;"-"&amp;TEXT(_xlfn.ISOWEEKNUM(B293),"00")</f>
        <v>2026-17</v>
      </c>
      <c r="Q293" s="94">
        <f>SUM(Q283:Q292)</f>
        <v>0</v>
      </c>
      <c r="R293" s="94"/>
      <c r="S293" s="94"/>
      <c r="T293" s="94"/>
      <c r="U293" s="125"/>
      <c r="V293" s="105">
        <f ca="1">IF(D293="x",DATEN!$N$88,DATEN!$N$87)</f>
        <v>0.16666666666666666</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44677</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44677</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44677</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44677</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44677</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44677</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44677</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44677</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44677</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44677</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t="str">
        <f>IF(LEN(B304)&gt;0,IF(WEEKDAY(B304)=4,TRUNC((B304-DATE(YEAR(B304+3-MOD(B304-2,7)),1,MOD(B304-2,7)-9))/7),IF(WEEKDAY(B304)=5,"KW","")),"")</f>
        <v/>
      </c>
      <c r="B304" s="81">
        <f>B293+1</f>
        <v>44677</v>
      </c>
      <c r="C304" s="78">
        <f>IF(WEEKDAY(B304)=1,7,WEEKDAY(B304)-1)</f>
        <v>1</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-0.329166666666667</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2026-18</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44678</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44678</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44678</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44678</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44678</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44678</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44678</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44678</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44678</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44678</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
      </c>
      <c r="B315" s="81">
        <f>B304+1</f>
        <v>44678</v>
      </c>
      <c r="C315" s="78">
        <f>IF(WEEKDAY(B315)=1,7,WEEKDAY(B315)-1)</f>
        <v>2</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-0.32916666666666666</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2026-18</v>
      </c>
      <c r="Q315" s="94">
        <f>SUM(Q305:Q314)</f>
        <v>0</v>
      </c>
      <c r="R315" s="94"/>
      <c r="S315" s="94"/>
      <c r="T315" s="94"/>
      <c r="U315" s="125"/>
      <c r="V315" s="105">
        <f ca="1">IF(D315="x",DATEN!$N$88,DATEN!$N$87)</f>
        <v>0.125</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44679</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44679</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44679</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44679</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44679</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44679</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44679</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44679</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44679</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44679</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f>IF(LEN(B326)&gt;0,IF(WEEKDAY(B326)=4,TRUNC((B326-DATE(YEAR(B326+3-MOD(B326-2,7)),1,MOD(B326-2,7)-9))/7),IF(WEEKDAY(B326)=5,"KW","")),"")</f>
        <v>17</v>
      </c>
      <c r="B326" s="81">
        <f>IF(LEN(B315)&gt;0,IF(DAY(B315+1)=29,B315+1,""),"")</f>
        <v>44679</v>
      </c>
      <c r="C326" s="78">
        <f>IF(WEEKDAY(B326)=1,7,WEEKDAY(B326)-1)</f>
        <v>3</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-0.32916666666666666</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2026-18</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44680</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44680</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44680</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44680</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44680</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44680</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44680</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44680</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44680</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44680</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KW</v>
      </c>
      <c r="B337" s="81">
        <f>IF(LEN(B326)&gt;0,IF(DAY(B326+1)=30,B326+1,""),"")</f>
        <v>44680</v>
      </c>
      <c r="C337" s="78">
        <f>IF(WEEKDAY(B337)=1,7,WEEKDAY(B337)-1)</f>
        <v>4</v>
      </c>
      <c r="D337" s="79" t="str" cm="1">
        <f t="array" aca="1" ref="D337" ca="1">IF(LEN(B337)&gt;0,IF(OR(INDIRECT("DATEN!D"&amp;9+C337)=0,NOT(ISNA(MATCH(B337,DATEN!$D$18:$D$33,0)))),"X",IF(OR(B337=DATEN!$D$26-1,B337=DATEN!$D$27-2,B337=DATEN!$D$30-2),"V","")),"")</f>
        <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-0.32916666666666666</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2026-18</v>
      </c>
      <c r="Q337" s="94">
        <f>SUM(Q327:Q336)</f>
        <v>0</v>
      </c>
      <c r="R337" s="94"/>
      <c r="S337" s="94"/>
      <c r="T337" s="94"/>
      <c r="U337" s="125"/>
      <c r="V337" s="105">
        <f ca="1">IF(D337="x",DATEN!$N$88,DATEN!$N$87)</f>
        <v>0.125</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t="str">
        <f t="shared" ref="B338:B347" si="163">IF(LEN(B327)&gt;0,IF(DAY(B327+1)=31,B327+1,""),"")</f>
        <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t="str">
        <f t="shared" si="163"/>
        <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t="str">
        <f t="shared" si="163"/>
        <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t="str">
        <f t="shared" si="163"/>
        <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t="str">
        <f t="shared" si="163"/>
        <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t="str">
        <f t="shared" si="163"/>
        <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t="str">
        <f t="shared" si="163"/>
        <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t="str">
        <f t="shared" si="163"/>
        <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t="str">
        <f t="shared" si="163"/>
        <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t="str">
        <f t="shared" si="163"/>
        <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t="str">
        <f>IF(LEN(B337)&gt;0,IF(DAY(B337+1)=31,B337+1,""),"")</f>
        <v/>
      </c>
      <c r="C348" s="78" t="e">
        <f>IF(WEEKDAY(B348)=1,7,WEEKDAY(B348)-1)</f>
        <v>#VALUE!</v>
      </c>
      <c r="D348" s="79" t="str" cm="1">
        <f t="array" aca="1" ref="D348" ca="1">IF(LEN(B348)&gt;0,IF(OR(INDIRECT("DATEN!D"&amp;9+C348)=0,NOT(ISNA(MATCH(B348,DATEN!$D$18:$D$33,0)))),"X",IF(OR(B348=DATEN!$D$26-1,B348=DATEN!$D$27-2,B348=DATEN!$D$30-2),"V","")),"")</f>
        <v/>
      </c>
      <c r="E348" s="294" t="str">
        <f>IF(E338&gt;0,IF(VALUE("24:00:00")-VALUE(MAX(F327:F336))+VALUE(E338)&lt;VALUE("11:00:00"),"Ruhezeit!",""),"")</f>
        <v/>
      </c>
      <c r="F348" s="295"/>
      <c r="G348" s="80" t="s">
        <v>68</v>
      </c>
      <c r="H348" s="74">
        <f>V342</f>
        <v>0</v>
      </c>
      <c r="I348" s="76"/>
      <c r="J348" s="76"/>
      <c r="K348" s="107" t="str" cm="1">
        <f t="array" aca="1" ref="K348" ca="1">IF(LEN(B348)&gt;0,IF(AND(D348&lt;&gt;"X",I348&lt;&gt;"U",I348&lt;&gt;"u",I348&lt;&gt;"K",I348&lt;&gt;"k",OR(I348="F",I348="f",H348&lt;&gt;0,DATEN!$H$8=1),J348&lt;&gt;"f",J348&lt;&gt;"F"),IF(D348="V",H348-INDIRECT("DATEN!D"&amp;9+C348)/2,H348-INDIRECT("DATEN!D"&amp;9+C348)),H348),"")</f>
        <v/>
      </c>
      <c r="L348" s="146" t="str">
        <f>IF(X348&gt;MaxWoZeit,"WoArbZeit&gt;48h!","")</f>
        <v/>
      </c>
      <c r="M348" s="93" t="str">
        <f>IF(V340&gt;V341,V340-V341,"")</f>
        <v/>
      </c>
      <c r="N348" s="93">
        <f>SUM(N338:N347)</f>
        <v>0</v>
      </c>
      <c r="O348" s="93"/>
      <c r="P348" s="93"/>
      <c r="Q348" s="94">
        <f>SUM(Q338:Q347)</f>
        <v>0</v>
      </c>
      <c r="R348" s="94"/>
      <c r="S348" s="94"/>
      <c r="T348" s="94"/>
      <c r="U348" s="125"/>
      <c r="V348" s="105">
        <f ca="1">IF(D348="x",DATEN!$N$88,DATEN!$N$87)</f>
        <v>0.125</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Apr: </v>
      </c>
      <c r="F350" s="24" cm="1">
        <f t="array" aca="1" ref="F350" ca="1">IF(B4="",SUMPRODUCT(($I$8:$I$348="U")*($D$8:$D$348&lt;&gt;"X")*1),0)</f>
        <v>0</v>
      </c>
      <c r="G350" s="309" t="str">
        <f>CONCATENATE("Saldo ",TEXT(B18,"MMMM"),":")</f>
        <v>Saldo April:</v>
      </c>
      <c r="H350" s="310"/>
      <c r="I350" s="311"/>
      <c r="J350" s="164"/>
      <c r="K350" s="29">
        <f ca="1">IF(B4="",SUM(K8:K348),0)</f>
        <v>-6.4187500000000002</v>
      </c>
    </row>
    <row r="351" spans="1:27" ht="18" customHeight="1" x14ac:dyDescent="0.25">
      <c r="A351" s="171"/>
      <c r="B351" s="63"/>
      <c r="C351" s="60"/>
      <c r="D351" s="11"/>
      <c r="E351" s="169" t="s">
        <v>120</v>
      </c>
      <c r="F351" s="25" cm="1">
        <f t="array" aca="1" ref="F351" ca="1">INDIRECT(TEXT(DATE(DATEN!G3,MONTH(B18)-1,1),"MMMM")&amp;"!f351")-F350</f>
        <v>30</v>
      </c>
      <c r="G351" s="58"/>
      <c r="H351" s="137"/>
      <c r="I351" s="138" t="str">
        <f>CONCATENATE("Gekappt ",TEXT(B18,"MMM"),":")</f>
        <v>Gekappt Apr:</v>
      </c>
      <c r="J351" s="138"/>
      <c r="K351" s="104">
        <f>SUM(M8:M348)</f>
        <v>0</v>
      </c>
    </row>
    <row r="352" spans="1:27" ht="18" customHeight="1" x14ac:dyDescent="0.25">
      <c r="A352" s="62"/>
      <c r="B352" s="58"/>
      <c r="C352" s="58"/>
      <c r="E352" s="170" t="str">
        <f>CONCATENATE("Krankt.",IF(MONTH($B$18)&gt;8,". ","age "),TEXT($B$18,"MMMM"),": ")</f>
        <v xml:space="preserve">Krankt.age April: </v>
      </c>
      <c r="F352" s="24" cm="1">
        <f t="array" aca="1" ref="F352" ca="1">IF(B4="",SUMPRODUCT(($I$8:$I$348="K")*($D$8:$D$348&lt;&gt;"X")*1),0)</f>
        <v>0</v>
      </c>
      <c r="G352" s="312" t="s">
        <v>99</v>
      </c>
      <c r="H352" s="313"/>
      <c r="I352" s="314"/>
      <c r="J352" s="165"/>
      <c r="K352" s="139" cm="1">
        <f t="array" aca="1" ref="K352" ca="1">INDIRECT(TEXT(DATE(DATEN!G3,MONTH(B18)-1,1),"MMMM")&amp;"!k353")</f>
        <v>-40.487500000000004</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-46.906250000000007</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mIHZG3QHj5suXACj0zqZWud4uc9Np3St+0Sdr1hdnVpBYS/hKzICnCRWZ8zg7pweB45hFJk68FH5a1oixrZnNw==" saltValue="52/bvdALiP5rFHH387xheQ=="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B2:I2"/>
    <mergeCell ref="B3:I3"/>
    <mergeCell ref="B6:B7"/>
    <mergeCell ref="C6:C7"/>
    <mergeCell ref="I6:I7"/>
    <mergeCell ref="D6:D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3816" priority="1122" stopIfTrue="1">
      <formula>$D5="X"</formula>
    </cfRule>
  </conditionalFormatting>
  <conditionalFormatting sqref="F5">
    <cfRule type="expression" dxfId="3815" priority="1123" stopIfTrue="1">
      <formula>AND(NOT(ISBLANK(#REF!)),ISBLANK(F5))</formula>
    </cfRule>
    <cfRule type="expression" dxfId="3814" priority="1124" stopIfTrue="1">
      <formula>AND(LEN(F5)&gt;0,OR($F5&lt;=#REF!,F5&gt;=1,$F5-#REF!&lt;0.0208333))</formula>
    </cfRule>
  </conditionalFormatting>
  <conditionalFormatting sqref="L8:M17">
    <cfRule type="expression" dxfId="3813" priority="1096" stopIfTrue="1">
      <formula>$D8="X"</formula>
    </cfRule>
  </conditionalFormatting>
  <conditionalFormatting sqref="G18">
    <cfRule type="expression" dxfId="3812" priority="1098" stopIfTrue="1">
      <formula>$D18="X"</formula>
    </cfRule>
  </conditionalFormatting>
  <conditionalFormatting sqref="E18">
    <cfRule type="expression" dxfId="3811" priority="1099" stopIfTrue="1">
      <formula>$D18="X"</formula>
    </cfRule>
  </conditionalFormatting>
  <conditionalFormatting sqref="M18:N18 P18">
    <cfRule type="expression" dxfId="3810" priority="1095" stopIfTrue="1">
      <formula>$D18="X"</formula>
    </cfRule>
  </conditionalFormatting>
  <conditionalFormatting sqref="G8:G17">
    <cfRule type="expression" dxfId="3809" priority="1092" stopIfTrue="1">
      <formula>$D8="X"</formula>
    </cfRule>
  </conditionalFormatting>
  <conditionalFormatting sqref="E29">
    <cfRule type="expression" dxfId="3808" priority="1083" stopIfTrue="1">
      <formula>$D29="X"</formula>
    </cfRule>
  </conditionalFormatting>
  <conditionalFormatting sqref="B29">
    <cfRule type="expression" dxfId="3807" priority="1087" stopIfTrue="1">
      <formula>$D29="X"</formula>
    </cfRule>
  </conditionalFormatting>
  <conditionalFormatting sqref="G29">
    <cfRule type="expression" dxfId="3806" priority="1085" stopIfTrue="1">
      <formula>$D29="X"</formula>
    </cfRule>
  </conditionalFormatting>
  <conditionalFormatting sqref="M29:N29">
    <cfRule type="expression" dxfId="3805" priority="1082" stopIfTrue="1">
      <formula>$D29="X"</formula>
    </cfRule>
  </conditionalFormatting>
  <conditionalFormatting sqref="L19:M28">
    <cfRule type="expression" dxfId="3804" priority="1077" stopIfTrue="1">
      <formula>$D19="X"</formula>
    </cfRule>
  </conditionalFormatting>
  <conditionalFormatting sqref="G19:G28">
    <cfRule type="expression" dxfId="3803" priority="1074" stopIfTrue="1">
      <formula>$D19="X"</formula>
    </cfRule>
  </conditionalFormatting>
  <conditionalFormatting sqref="B84">
    <cfRule type="expression" dxfId="3802" priority="976" stopIfTrue="1">
      <formula>$D84="X"</formula>
    </cfRule>
  </conditionalFormatting>
  <conditionalFormatting sqref="C29">
    <cfRule type="expression" dxfId="3801" priority="1069" stopIfTrue="1">
      <formula>$D29="X"</formula>
    </cfRule>
  </conditionalFormatting>
  <conditionalFormatting sqref="B40">
    <cfRule type="expression" dxfId="3800" priority="1068" stopIfTrue="1">
      <formula>$D40="X"</formula>
    </cfRule>
  </conditionalFormatting>
  <conditionalFormatting sqref="G40">
    <cfRule type="expression" dxfId="3799" priority="1066" stopIfTrue="1">
      <formula>$D40="X"</formula>
    </cfRule>
  </conditionalFormatting>
  <conditionalFormatting sqref="E40">
    <cfRule type="expression" dxfId="3798" priority="1064" stopIfTrue="1">
      <formula>$D40="X"</formula>
    </cfRule>
  </conditionalFormatting>
  <conditionalFormatting sqref="M40:N40">
    <cfRule type="expression" dxfId="3797" priority="1063" stopIfTrue="1">
      <formula>$D40="X"</formula>
    </cfRule>
  </conditionalFormatting>
  <conditionalFormatting sqref="L30:M39">
    <cfRule type="expression" dxfId="3796" priority="1058" stopIfTrue="1">
      <formula>$D30="X"</formula>
    </cfRule>
  </conditionalFormatting>
  <conditionalFormatting sqref="G30:G39">
    <cfRule type="expression" dxfId="3795" priority="1055" stopIfTrue="1">
      <formula>$D30="X"</formula>
    </cfRule>
  </conditionalFormatting>
  <conditionalFormatting sqref="C40">
    <cfRule type="expression" dxfId="3794" priority="1049" stopIfTrue="1">
      <formula>$D40="X"</formula>
    </cfRule>
  </conditionalFormatting>
  <conditionalFormatting sqref="L41:M50">
    <cfRule type="expression" dxfId="3793" priority="1044" stopIfTrue="1">
      <formula>$D41="X"</formula>
    </cfRule>
  </conditionalFormatting>
  <conditionalFormatting sqref="G41:G50">
    <cfRule type="expression" dxfId="3792" priority="1041" stopIfTrue="1">
      <formula>$D41="X"</formula>
    </cfRule>
  </conditionalFormatting>
  <conditionalFormatting sqref="B51">
    <cfRule type="expression" dxfId="3791" priority="1036" stopIfTrue="1">
      <formula>$D51="X"</formula>
    </cfRule>
  </conditionalFormatting>
  <conditionalFormatting sqref="G51">
    <cfRule type="expression" dxfId="3790" priority="1034" stopIfTrue="1">
      <formula>$D51="X"</formula>
    </cfRule>
  </conditionalFormatting>
  <conditionalFormatting sqref="E51">
    <cfRule type="expression" dxfId="3789" priority="1032" stopIfTrue="1">
      <formula>$D51="X"</formula>
    </cfRule>
  </conditionalFormatting>
  <conditionalFormatting sqref="M51:N51">
    <cfRule type="expression" dxfId="3788" priority="1031" stopIfTrue="1">
      <formula>$D51="X"</formula>
    </cfRule>
  </conditionalFormatting>
  <conditionalFormatting sqref="C51">
    <cfRule type="expression" dxfId="3787" priority="1029" stopIfTrue="1">
      <formula>$D51="X"</formula>
    </cfRule>
  </conditionalFormatting>
  <conditionalFormatting sqref="L52:M61">
    <cfRule type="expression" dxfId="3786" priority="1024" stopIfTrue="1">
      <formula>$D52="X"</formula>
    </cfRule>
  </conditionalFormatting>
  <conditionalFormatting sqref="G52:G61">
    <cfRule type="expression" dxfId="3785" priority="1021" stopIfTrue="1">
      <formula>$D52="X"</formula>
    </cfRule>
  </conditionalFormatting>
  <conditionalFormatting sqref="B62">
    <cfRule type="expression" dxfId="3784" priority="1016" stopIfTrue="1">
      <formula>$D62="X"</formula>
    </cfRule>
  </conditionalFormatting>
  <conditionalFormatting sqref="G62">
    <cfRule type="expression" dxfId="3783" priority="1014" stopIfTrue="1">
      <formula>$D62="X"</formula>
    </cfRule>
  </conditionalFormatting>
  <conditionalFormatting sqref="E62">
    <cfRule type="expression" dxfId="3782" priority="1012" stopIfTrue="1">
      <formula>$D62="X"</formula>
    </cfRule>
  </conditionalFormatting>
  <conditionalFormatting sqref="M62:N62">
    <cfRule type="expression" dxfId="3781" priority="1011" stopIfTrue="1">
      <formula>$D62="X"</formula>
    </cfRule>
  </conditionalFormatting>
  <conditionalFormatting sqref="C62">
    <cfRule type="expression" dxfId="3780" priority="1009" stopIfTrue="1">
      <formula>$D62="X"</formula>
    </cfRule>
  </conditionalFormatting>
  <conditionalFormatting sqref="L63:M72">
    <cfRule type="expression" dxfId="3779" priority="1004" stopIfTrue="1">
      <formula>$D63="X"</formula>
    </cfRule>
  </conditionalFormatting>
  <conditionalFormatting sqref="G63:G72">
    <cfRule type="expression" dxfId="3778" priority="1001" stopIfTrue="1">
      <formula>$D63="X"</formula>
    </cfRule>
  </conditionalFormatting>
  <conditionalFormatting sqref="C106">
    <cfRule type="expression" dxfId="3777" priority="915" stopIfTrue="1">
      <formula>$D106="X"</formula>
    </cfRule>
  </conditionalFormatting>
  <conditionalFormatting sqref="B73">
    <cfRule type="expression" dxfId="3776" priority="996" stopIfTrue="1">
      <formula>$D73="X"</formula>
    </cfRule>
  </conditionalFormatting>
  <conditionalFormatting sqref="G73">
    <cfRule type="expression" dxfId="3775" priority="994" stopIfTrue="1">
      <formula>$D73="X"</formula>
    </cfRule>
  </conditionalFormatting>
  <conditionalFormatting sqref="E73">
    <cfRule type="expression" dxfId="3774" priority="992" stopIfTrue="1">
      <formula>$D73="X"</formula>
    </cfRule>
  </conditionalFormatting>
  <conditionalFormatting sqref="M73:N73">
    <cfRule type="expression" dxfId="3773" priority="991" stopIfTrue="1">
      <formula>$D73="X"</formula>
    </cfRule>
  </conditionalFormatting>
  <conditionalFormatting sqref="C73">
    <cfRule type="expression" dxfId="3772" priority="989" stopIfTrue="1">
      <formula>$D73="X"</formula>
    </cfRule>
  </conditionalFormatting>
  <conditionalFormatting sqref="L74:M83">
    <cfRule type="expression" dxfId="3771" priority="984" stopIfTrue="1">
      <formula>$D74="X"</formula>
    </cfRule>
  </conditionalFormatting>
  <conditionalFormatting sqref="G74:G83">
    <cfRule type="expression" dxfId="3770" priority="981" stopIfTrue="1">
      <formula>$D74="X"</formula>
    </cfRule>
  </conditionalFormatting>
  <conditionalFormatting sqref="E117">
    <cfRule type="expression" dxfId="3769" priority="898" stopIfTrue="1">
      <formula>$D117="X"</formula>
    </cfRule>
  </conditionalFormatting>
  <conditionalFormatting sqref="M117:N117">
    <cfRule type="expression" dxfId="3768" priority="897" stopIfTrue="1">
      <formula>$D117="X"</formula>
    </cfRule>
  </conditionalFormatting>
  <conditionalFormatting sqref="G84">
    <cfRule type="expression" dxfId="3767" priority="974" stopIfTrue="1">
      <formula>$D84="X"</formula>
    </cfRule>
  </conditionalFormatting>
  <conditionalFormatting sqref="E84">
    <cfRule type="expression" dxfId="3766" priority="972" stopIfTrue="1">
      <formula>$D84="X"</formula>
    </cfRule>
  </conditionalFormatting>
  <conditionalFormatting sqref="M84:N84">
    <cfRule type="expression" dxfId="3765" priority="971" stopIfTrue="1">
      <formula>$D84="X"</formula>
    </cfRule>
  </conditionalFormatting>
  <conditionalFormatting sqref="C84">
    <cfRule type="expression" dxfId="3764" priority="969" stopIfTrue="1">
      <formula>$D84="X"</formula>
    </cfRule>
  </conditionalFormatting>
  <conditionalFormatting sqref="L85:M94">
    <cfRule type="expression" dxfId="3763" priority="950" stopIfTrue="1">
      <formula>$D85="X"</formula>
    </cfRule>
  </conditionalFormatting>
  <conditionalFormatting sqref="G85:G94">
    <cfRule type="expression" dxfId="3762" priority="947" stopIfTrue="1">
      <formula>$D85="X"</formula>
    </cfRule>
  </conditionalFormatting>
  <conditionalFormatting sqref="G129:G138">
    <cfRule type="expression" dxfId="3761" priority="867" stopIfTrue="1">
      <formula>$D129="X"</formula>
    </cfRule>
  </conditionalFormatting>
  <conditionalFormatting sqref="B95">
    <cfRule type="expression" dxfId="3760" priority="942" stopIfTrue="1">
      <formula>$D95="X"</formula>
    </cfRule>
  </conditionalFormatting>
  <conditionalFormatting sqref="G95">
    <cfRule type="expression" dxfId="3759" priority="940" stopIfTrue="1">
      <formula>$D95="X"</formula>
    </cfRule>
  </conditionalFormatting>
  <conditionalFormatting sqref="E95">
    <cfRule type="expression" dxfId="3758" priority="938" stopIfTrue="1">
      <formula>$D95="X"</formula>
    </cfRule>
  </conditionalFormatting>
  <conditionalFormatting sqref="M95:N95">
    <cfRule type="expression" dxfId="3757" priority="937" stopIfTrue="1">
      <formula>$D95="X"</formula>
    </cfRule>
  </conditionalFormatting>
  <conditionalFormatting sqref="C95">
    <cfRule type="expression" dxfId="3756" priority="935" stopIfTrue="1">
      <formula>$D95="X"</formula>
    </cfRule>
  </conditionalFormatting>
  <conditionalFormatting sqref="L96:M105">
    <cfRule type="expression" dxfId="3755" priority="930" stopIfTrue="1">
      <formula>$D96="X"</formula>
    </cfRule>
  </conditionalFormatting>
  <conditionalFormatting sqref="G96:G105">
    <cfRule type="expression" dxfId="3754" priority="927" stopIfTrue="1">
      <formula>$D96="X"</formula>
    </cfRule>
  </conditionalFormatting>
  <conditionalFormatting sqref="L140:M149">
    <cfRule type="expression" dxfId="3753" priority="850" stopIfTrue="1">
      <formula>$D140="X"</formula>
    </cfRule>
  </conditionalFormatting>
  <conditionalFormatting sqref="B106">
    <cfRule type="expression" dxfId="3752" priority="922" stopIfTrue="1">
      <formula>$D106="X"</formula>
    </cfRule>
  </conditionalFormatting>
  <conditionalFormatting sqref="G106">
    <cfRule type="expression" dxfId="3751" priority="920" stopIfTrue="1">
      <formula>$D106="X"</formula>
    </cfRule>
  </conditionalFormatting>
  <conditionalFormatting sqref="E106">
    <cfRule type="expression" dxfId="3750" priority="918" stopIfTrue="1">
      <formula>$D106="X"</formula>
    </cfRule>
  </conditionalFormatting>
  <conditionalFormatting sqref="M106:N106">
    <cfRule type="expression" dxfId="3749" priority="917" stopIfTrue="1">
      <formula>$D106="X"</formula>
    </cfRule>
  </conditionalFormatting>
  <conditionalFormatting sqref="L107:M116">
    <cfRule type="expression" dxfId="3748" priority="910" stopIfTrue="1">
      <formula>$D107="X"</formula>
    </cfRule>
  </conditionalFormatting>
  <conditionalFormatting sqref="G107:G116">
    <cfRule type="expression" dxfId="3747" priority="907" stopIfTrue="1">
      <formula>$D107="X"</formula>
    </cfRule>
  </conditionalFormatting>
  <conditionalFormatting sqref="B117">
    <cfRule type="expression" dxfId="3746" priority="902" stopIfTrue="1">
      <formula>$D117="X"</formula>
    </cfRule>
  </conditionalFormatting>
  <conditionalFormatting sqref="G117">
    <cfRule type="expression" dxfId="3745" priority="900" stopIfTrue="1">
      <formula>$D117="X"</formula>
    </cfRule>
  </conditionalFormatting>
  <conditionalFormatting sqref="C117">
    <cfRule type="expression" dxfId="3744" priority="895" stopIfTrue="1">
      <formula>$D117="X"</formula>
    </cfRule>
  </conditionalFormatting>
  <conditionalFormatting sqref="L118:M127">
    <cfRule type="expression" dxfId="3743" priority="890" stopIfTrue="1">
      <formula>$D118="X"</formula>
    </cfRule>
  </conditionalFormatting>
  <conditionalFormatting sqref="G118:G127">
    <cfRule type="expression" dxfId="3742" priority="887" stopIfTrue="1">
      <formula>$D118="X"</formula>
    </cfRule>
  </conditionalFormatting>
  <conditionalFormatting sqref="C161">
    <cfRule type="expression" dxfId="3741" priority="815" stopIfTrue="1">
      <formula>$D161="X"</formula>
    </cfRule>
  </conditionalFormatting>
  <conditionalFormatting sqref="B128">
    <cfRule type="expression" dxfId="3740" priority="882" stopIfTrue="1">
      <formula>$D128="X"</formula>
    </cfRule>
  </conditionalFormatting>
  <conditionalFormatting sqref="G128">
    <cfRule type="expression" dxfId="3739" priority="880" stopIfTrue="1">
      <formula>$D128="X"</formula>
    </cfRule>
  </conditionalFormatting>
  <conditionalFormatting sqref="E128">
    <cfRule type="expression" dxfId="3738" priority="878" stopIfTrue="1">
      <formula>$D128="X"</formula>
    </cfRule>
  </conditionalFormatting>
  <conditionalFormatting sqref="M128:N128">
    <cfRule type="expression" dxfId="3737" priority="877" stopIfTrue="1">
      <formula>$D128="X"</formula>
    </cfRule>
  </conditionalFormatting>
  <conditionalFormatting sqref="C128">
    <cfRule type="expression" dxfId="3736" priority="875" stopIfTrue="1">
      <formula>$D128="X"</formula>
    </cfRule>
  </conditionalFormatting>
  <conditionalFormatting sqref="L129:M138">
    <cfRule type="expression" dxfId="3735" priority="870" stopIfTrue="1">
      <formula>$D129="X"</formula>
    </cfRule>
  </conditionalFormatting>
  <conditionalFormatting sqref="E172">
    <cfRule type="expression" dxfId="3734" priority="798" stopIfTrue="1">
      <formula>$D172="X"</formula>
    </cfRule>
  </conditionalFormatting>
  <conditionalFormatting sqref="B139">
    <cfRule type="expression" dxfId="3733" priority="862" stopIfTrue="1">
      <formula>$D139="X"</formula>
    </cfRule>
  </conditionalFormatting>
  <conditionalFormatting sqref="G139">
    <cfRule type="expression" dxfId="3732" priority="860" stopIfTrue="1">
      <formula>$D139="X"</formula>
    </cfRule>
  </conditionalFormatting>
  <conditionalFormatting sqref="E139">
    <cfRule type="expression" dxfId="3731" priority="858" stopIfTrue="1">
      <formula>$D139="X"</formula>
    </cfRule>
  </conditionalFormatting>
  <conditionalFormatting sqref="M139:N139">
    <cfRule type="expression" dxfId="3730" priority="857" stopIfTrue="1">
      <formula>$D139="X"</formula>
    </cfRule>
  </conditionalFormatting>
  <conditionalFormatting sqref="C139">
    <cfRule type="expression" dxfId="3729" priority="855" stopIfTrue="1">
      <formula>$D139="X"</formula>
    </cfRule>
  </conditionalFormatting>
  <conditionalFormatting sqref="G140:G149">
    <cfRule type="expression" dxfId="3728" priority="847" stopIfTrue="1">
      <formula>$D140="X"</formula>
    </cfRule>
  </conditionalFormatting>
  <conditionalFormatting sqref="B183">
    <cfRule type="expression" dxfId="3727" priority="782" stopIfTrue="1">
      <formula>$D183="X"</formula>
    </cfRule>
  </conditionalFormatting>
  <conditionalFormatting sqref="B150">
    <cfRule type="expression" dxfId="3726" priority="842" stopIfTrue="1">
      <formula>$D150="X"</formula>
    </cfRule>
  </conditionalFormatting>
  <conditionalFormatting sqref="G150">
    <cfRule type="expression" dxfId="3725" priority="840" stopIfTrue="1">
      <formula>$D150="X"</formula>
    </cfRule>
  </conditionalFormatting>
  <conditionalFormatting sqref="E150">
    <cfRule type="expression" dxfId="3724" priority="838" stopIfTrue="1">
      <formula>$D150="X"</formula>
    </cfRule>
  </conditionalFormatting>
  <conditionalFormatting sqref="M150:N150">
    <cfRule type="expression" dxfId="3723" priority="837" stopIfTrue="1">
      <formula>$D150="X"</formula>
    </cfRule>
  </conditionalFormatting>
  <conditionalFormatting sqref="C150">
    <cfRule type="expression" dxfId="3722" priority="835" stopIfTrue="1">
      <formula>$D150="X"</formula>
    </cfRule>
  </conditionalFormatting>
  <conditionalFormatting sqref="L151:M160">
    <cfRule type="expression" dxfId="3721" priority="830" stopIfTrue="1">
      <formula>$D151="X"</formula>
    </cfRule>
  </conditionalFormatting>
  <conditionalFormatting sqref="G151:G160">
    <cfRule type="expression" dxfId="3720" priority="827" stopIfTrue="1">
      <formula>$D151="X"</formula>
    </cfRule>
  </conditionalFormatting>
  <conditionalFormatting sqref="B161">
    <cfRule type="expression" dxfId="3719" priority="822" stopIfTrue="1">
      <formula>$D161="X"</formula>
    </cfRule>
  </conditionalFormatting>
  <conditionalFormatting sqref="G161">
    <cfRule type="expression" dxfId="3718" priority="820" stopIfTrue="1">
      <formula>$D161="X"</formula>
    </cfRule>
  </conditionalFormatting>
  <conditionalFormatting sqref="E161">
    <cfRule type="expression" dxfId="3717" priority="818" stopIfTrue="1">
      <formula>$D161="X"</formula>
    </cfRule>
  </conditionalFormatting>
  <conditionalFormatting sqref="M161:N161">
    <cfRule type="expression" dxfId="3716" priority="817" stopIfTrue="1">
      <formula>$D161="X"</formula>
    </cfRule>
  </conditionalFormatting>
  <conditionalFormatting sqref="L162:M171">
    <cfRule type="expression" dxfId="3715" priority="810" stopIfTrue="1">
      <formula>$D162="X"</formula>
    </cfRule>
  </conditionalFormatting>
  <conditionalFormatting sqref="G162:G171">
    <cfRule type="expression" dxfId="3714" priority="807" stopIfTrue="1">
      <formula>$D162="X"</formula>
    </cfRule>
  </conditionalFormatting>
  <conditionalFormatting sqref="G195:G204">
    <cfRule type="expression" dxfId="3713" priority="747" stopIfTrue="1">
      <formula>$D195="X"</formula>
    </cfRule>
  </conditionalFormatting>
  <conditionalFormatting sqref="B172">
    <cfRule type="expression" dxfId="3712" priority="802" stopIfTrue="1">
      <formula>$D172="X"</formula>
    </cfRule>
  </conditionalFormatting>
  <conditionalFormatting sqref="G172">
    <cfRule type="expression" dxfId="3711" priority="800" stopIfTrue="1">
      <formula>$D172="X"</formula>
    </cfRule>
  </conditionalFormatting>
  <conditionalFormatting sqref="M172:N172">
    <cfRule type="expression" dxfId="3710" priority="797" stopIfTrue="1">
      <formula>$D172="X"</formula>
    </cfRule>
  </conditionalFormatting>
  <conditionalFormatting sqref="C172">
    <cfRule type="expression" dxfId="3709" priority="795" stopIfTrue="1">
      <formula>$D172="X"</formula>
    </cfRule>
  </conditionalFormatting>
  <conditionalFormatting sqref="L173:M182">
    <cfRule type="expression" dxfId="3708" priority="790" stopIfTrue="1">
      <formula>$D173="X"</formula>
    </cfRule>
  </conditionalFormatting>
  <conditionalFormatting sqref="G173:G182">
    <cfRule type="expression" dxfId="3707" priority="787" stopIfTrue="1">
      <formula>$D173="X"</formula>
    </cfRule>
  </conditionalFormatting>
  <conditionalFormatting sqref="L206:M215">
    <cfRule type="expression" dxfId="3706" priority="730" stopIfTrue="1">
      <formula>$D206="X"</formula>
    </cfRule>
  </conditionalFormatting>
  <conditionalFormatting sqref="G183">
    <cfRule type="expression" dxfId="3705" priority="780" stopIfTrue="1">
      <formula>$D183="X"</formula>
    </cfRule>
  </conditionalFormatting>
  <conditionalFormatting sqref="E183">
    <cfRule type="expression" dxfId="3704" priority="778" stopIfTrue="1">
      <formula>$D183="X"</formula>
    </cfRule>
  </conditionalFormatting>
  <conditionalFormatting sqref="M183:N183">
    <cfRule type="expression" dxfId="3703" priority="777" stopIfTrue="1">
      <formula>$D183="X"</formula>
    </cfRule>
  </conditionalFormatting>
  <conditionalFormatting sqref="C183">
    <cfRule type="expression" dxfId="3702" priority="775" stopIfTrue="1">
      <formula>$D183="X"</formula>
    </cfRule>
  </conditionalFormatting>
  <conditionalFormatting sqref="L184:M193">
    <cfRule type="expression" dxfId="3701" priority="770" stopIfTrue="1">
      <formula>$D184="X"</formula>
    </cfRule>
  </conditionalFormatting>
  <conditionalFormatting sqref="G184:G193">
    <cfRule type="expression" dxfId="3700" priority="767" stopIfTrue="1">
      <formula>$D184="X"</formula>
    </cfRule>
  </conditionalFormatting>
  <conditionalFormatting sqref="B194">
    <cfRule type="expression" dxfId="3699" priority="762" stopIfTrue="1">
      <formula>$D194="X"</formula>
    </cfRule>
  </conditionalFormatting>
  <conditionalFormatting sqref="G194">
    <cfRule type="expression" dxfId="3698" priority="760" stopIfTrue="1">
      <formula>$D194="X"</formula>
    </cfRule>
  </conditionalFormatting>
  <conditionalFormatting sqref="E194">
    <cfRule type="expression" dxfId="3697" priority="758" stopIfTrue="1">
      <formula>$D194="X"</formula>
    </cfRule>
  </conditionalFormatting>
  <conditionalFormatting sqref="M194:N194">
    <cfRule type="expression" dxfId="3696" priority="757" stopIfTrue="1">
      <formula>$D194="X"</formula>
    </cfRule>
  </conditionalFormatting>
  <conditionalFormatting sqref="C194">
    <cfRule type="expression" dxfId="3695" priority="755" stopIfTrue="1">
      <formula>$D194="X"</formula>
    </cfRule>
  </conditionalFormatting>
  <conditionalFormatting sqref="L195:M204">
    <cfRule type="expression" dxfId="3694" priority="750" stopIfTrue="1">
      <formula>$D195="X"</formula>
    </cfRule>
  </conditionalFormatting>
  <conditionalFormatting sqref="M227:N227">
    <cfRule type="expression" dxfId="3693" priority="697" stopIfTrue="1">
      <formula>$D227="X"</formula>
    </cfRule>
  </conditionalFormatting>
  <conditionalFormatting sqref="B205">
    <cfRule type="expression" dxfId="3692" priority="742" stopIfTrue="1">
      <formula>$D205="X"</formula>
    </cfRule>
  </conditionalFormatting>
  <conditionalFormatting sqref="G205">
    <cfRule type="expression" dxfId="3691" priority="740" stopIfTrue="1">
      <formula>$D205="X"</formula>
    </cfRule>
  </conditionalFormatting>
  <conditionalFormatting sqref="E205">
    <cfRule type="expression" dxfId="3690" priority="738" stopIfTrue="1">
      <formula>$D205="X"</formula>
    </cfRule>
  </conditionalFormatting>
  <conditionalFormatting sqref="M205:N205">
    <cfRule type="expression" dxfId="3689" priority="737" stopIfTrue="1">
      <formula>$D205="X"</formula>
    </cfRule>
  </conditionalFormatting>
  <conditionalFormatting sqref="C205">
    <cfRule type="expression" dxfId="3688" priority="735" stopIfTrue="1">
      <formula>$D205="X"</formula>
    </cfRule>
  </conditionalFormatting>
  <conditionalFormatting sqref="G206:G215">
    <cfRule type="expression" dxfId="3687" priority="727" stopIfTrue="1">
      <formula>$D206="X"</formula>
    </cfRule>
  </conditionalFormatting>
  <conditionalFormatting sqref="G238">
    <cfRule type="expression" dxfId="3686" priority="680" stopIfTrue="1">
      <formula>$D238="X"</formula>
    </cfRule>
  </conditionalFormatting>
  <conditionalFormatting sqref="B216">
    <cfRule type="expression" dxfId="3685" priority="722" stopIfTrue="1">
      <formula>$D216="X"</formula>
    </cfRule>
  </conditionalFormatting>
  <conditionalFormatting sqref="G216">
    <cfRule type="expression" dxfId="3684" priority="720" stopIfTrue="1">
      <formula>$D216="X"</formula>
    </cfRule>
  </conditionalFormatting>
  <conditionalFormatting sqref="E216">
    <cfRule type="expression" dxfId="3683" priority="718" stopIfTrue="1">
      <formula>$D216="X"</formula>
    </cfRule>
  </conditionalFormatting>
  <conditionalFormatting sqref="M216:N216">
    <cfRule type="expression" dxfId="3682" priority="717" stopIfTrue="1">
      <formula>$D216="X"</formula>
    </cfRule>
  </conditionalFormatting>
  <conditionalFormatting sqref="C216">
    <cfRule type="expression" dxfId="3681" priority="715" stopIfTrue="1">
      <formula>$D216="X"</formula>
    </cfRule>
  </conditionalFormatting>
  <conditionalFormatting sqref="L217:M226">
    <cfRule type="expression" dxfId="3680" priority="710" stopIfTrue="1">
      <formula>$D217="X"</formula>
    </cfRule>
  </conditionalFormatting>
  <conditionalFormatting sqref="G217:G226">
    <cfRule type="expression" dxfId="3679" priority="707" stopIfTrue="1">
      <formula>$D217="X"</formula>
    </cfRule>
  </conditionalFormatting>
  <conditionalFormatting sqref="B249">
    <cfRule type="expression" dxfId="3678" priority="662" stopIfTrue="1">
      <formula>$D249="X"</formula>
    </cfRule>
  </conditionalFormatting>
  <conditionalFormatting sqref="B227">
    <cfRule type="expression" dxfId="3677" priority="702" stopIfTrue="1">
      <formula>$D227="X"</formula>
    </cfRule>
  </conditionalFormatting>
  <conditionalFormatting sqref="G227">
    <cfRule type="expression" dxfId="3676" priority="700" stopIfTrue="1">
      <formula>$D227="X"</formula>
    </cfRule>
  </conditionalFormatting>
  <conditionalFormatting sqref="E227">
    <cfRule type="expression" dxfId="3675" priority="698" stopIfTrue="1">
      <formula>$D227="X"</formula>
    </cfRule>
  </conditionalFormatting>
  <conditionalFormatting sqref="C227">
    <cfRule type="expression" dxfId="3674" priority="695" stopIfTrue="1">
      <formula>$D227="X"</formula>
    </cfRule>
  </conditionalFormatting>
  <conditionalFormatting sqref="L228:M237">
    <cfRule type="expression" dxfId="3673" priority="690" stopIfTrue="1">
      <formula>$D228="X"</formula>
    </cfRule>
  </conditionalFormatting>
  <conditionalFormatting sqref="G228:G237">
    <cfRule type="expression" dxfId="3672" priority="687" stopIfTrue="1">
      <formula>$D228="X"</formula>
    </cfRule>
  </conditionalFormatting>
  <conditionalFormatting sqref="B238">
    <cfRule type="expression" dxfId="3671" priority="682" stopIfTrue="1">
      <formula>$D238="X"</formula>
    </cfRule>
  </conditionalFormatting>
  <conditionalFormatting sqref="E238">
    <cfRule type="expression" dxfId="3670" priority="678" stopIfTrue="1">
      <formula>$D238="X"</formula>
    </cfRule>
  </conditionalFormatting>
  <conditionalFormatting sqref="M238:N238">
    <cfRule type="expression" dxfId="3669" priority="677" stopIfTrue="1">
      <formula>$D238="X"</formula>
    </cfRule>
  </conditionalFormatting>
  <conditionalFormatting sqref="C238">
    <cfRule type="expression" dxfId="3668" priority="675" stopIfTrue="1">
      <formula>$D238="X"</formula>
    </cfRule>
  </conditionalFormatting>
  <conditionalFormatting sqref="L239:M248">
    <cfRule type="expression" dxfId="3667" priority="670" stopIfTrue="1">
      <formula>$D239="X"</formula>
    </cfRule>
  </conditionalFormatting>
  <conditionalFormatting sqref="G239:G248">
    <cfRule type="expression" dxfId="3666" priority="667" stopIfTrue="1">
      <formula>$D239="X"</formula>
    </cfRule>
  </conditionalFormatting>
  <conditionalFormatting sqref="G249">
    <cfRule type="expression" dxfId="3665" priority="660" stopIfTrue="1">
      <formula>$D249="X"</formula>
    </cfRule>
  </conditionalFormatting>
  <conditionalFormatting sqref="E249">
    <cfRule type="expression" dxfId="3664" priority="658" stopIfTrue="1">
      <formula>$D249="X"</formula>
    </cfRule>
  </conditionalFormatting>
  <conditionalFormatting sqref="M249:N249">
    <cfRule type="expression" dxfId="3663" priority="657" stopIfTrue="1">
      <formula>$D249="X"</formula>
    </cfRule>
  </conditionalFormatting>
  <conditionalFormatting sqref="C249">
    <cfRule type="expression" dxfId="3662" priority="655" stopIfTrue="1">
      <formula>$D249="X"</formula>
    </cfRule>
  </conditionalFormatting>
  <conditionalFormatting sqref="L250:M259">
    <cfRule type="expression" dxfId="3661" priority="650" stopIfTrue="1">
      <formula>$D250="X"</formula>
    </cfRule>
  </conditionalFormatting>
  <conditionalFormatting sqref="G250:G259">
    <cfRule type="expression" dxfId="3660" priority="647" stopIfTrue="1">
      <formula>$D250="X"</formula>
    </cfRule>
  </conditionalFormatting>
  <conditionalFormatting sqref="B260">
    <cfRule type="expression" dxfId="3659" priority="642" stopIfTrue="1">
      <formula>$D260="X"</formula>
    </cfRule>
  </conditionalFormatting>
  <conditionalFormatting sqref="G260">
    <cfRule type="expression" dxfId="3658" priority="640" stopIfTrue="1">
      <formula>$D260="X"</formula>
    </cfRule>
  </conditionalFormatting>
  <conditionalFormatting sqref="E260">
    <cfRule type="expression" dxfId="3657" priority="638" stopIfTrue="1">
      <formula>$D260="X"</formula>
    </cfRule>
  </conditionalFormatting>
  <conditionalFormatting sqref="M260:N260">
    <cfRule type="expression" dxfId="3656" priority="637" stopIfTrue="1">
      <formula>$D260="X"</formula>
    </cfRule>
  </conditionalFormatting>
  <conditionalFormatting sqref="C260">
    <cfRule type="expression" dxfId="3655" priority="635" stopIfTrue="1">
      <formula>$D260="X"</formula>
    </cfRule>
  </conditionalFormatting>
  <conditionalFormatting sqref="L261:M270">
    <cfRule type="expression" dxfId="3654" priority="630" stopIfTrue="1">
      <formula>$D261="X"</formula>
    </cfRule>
  </conditionalFormatting>
  <conditionalFormatting sqref="G261:G270">
    <cfRule type="expression" dxfId="3653" priority="627" stopIfTrue="1">
      <formula>$D261="X"</formula>
    </cfRule>
  </conditionalFormatting>
  <conditionalFormatting sqref="C282">
    <cfRule type="expression" dxfId="3652" priority="595" stopIfTrue="1">
      <formula>$D282="X"</formula>
    </cfRule>
  </conditionalFormatting>
  <conditionalFormatting sqref="B271">
    <cfRule type="expression" dxfId="3651" priority="622" stopIfTrue="1">
      <formula>$D271="X"</formula>
    </cfRule>
  </conditionalFormatting>
  <conditionalFormatting sqref="G271">
    <cfRule type="expression" dxfId="3650" priority="620" stopIfTrue="1">
      <formula>$D271="X"</formula>
    </cfRule>
  </conditionalFormatting>
  <conditionalFormatting sqref="E271">
    <cfRule type="expression" dxfId="3649" priority="618" stopIfTrue="1">
      <formula>$D271="X"</formula>
    </cfRule>
  </conditionalFormatting>
  <conditionalFormatting sqref="M271:N271">
    <cfRule type="expression" dxfId="3648" priority="617" stopIfTrue="1">
      <formula>$D271="X"</formula>
    </cfRule>
  </conditionalFormatting>
  <conditionalFormatting sqref="C271">
    <cfRule type="expression" dxfId="3647" priority="615" stopIfTrue="1">
      <formula>$D271="X"</formula>
    </cfRule>
  </conditionalFormatting>
  <conditionalFormatting sqref="L272:M281">
    <cfRule type="expression" dxfId="3646" priority="610" stopIfTrue="1">
      <formula>$D272="X"</formula>
    </cfRule>
  </conditionalFormatting>
  <conditionalFormatting sqref="G272:G281">
    <cfRule type="expression" dxfId="3645" priority="607" stopIfTrue="1">
      <formula>$D272="X"</formula>
    </cfRule>
  </conditionalFormatting>
  <conditionalFormatting sqref="E293">
    <cfRule type="expression" dxfId="3644" priority="578" stopIfTrue="1">
      <formula>$D293="X"</formula>
    </cfRule>
  </conditionalFormatting>
  <conditionalFormatting sqref="M293:N293">
    <cfRule type="expression" dxfId="3643" priority="577" stopIfTrue="1">
      <formula>$D293="X"</formula>
    </cfRule>
  </conditionalFormatting>
  <conditionalFormatting sqref="B282">
    <cfRule type="expression" dxfId="3642" priority="602" stopIfTrue="1">
      <formula>$D282="X"</formula>
    </cfRule>
  </conditionalFormatting>
  <conditionalFormatting sqref="G282">
    <cfRule type="expression" dxfId="3641" priority="600" stopIfTrue="1">
      <formula>$D282="X"</formula>
    </cfRule>
  </conditionalFormatting>
  <conditionalFormatting sqref="E282">
    <cfRule type="expression" dxfId="3640" priority="598" stopIfTrue="1">
      <formula>$D282="X"</formula>
    </cfRule>
  </conditionalFormatting>
  <conditionalFormatting sqref="M282:N282">
    <cfRule type="expression" dxfId="3639" priority="597" stopIfTrue="1">
      <formula>$D282="X"</formula>
    </cfRule>
  </conditionalFormatting>
  <conditionalFormatting sqref="L283:M292">
    <cfRule type="expression" dxfId="3638" priority="590" stopIfTrue="1">
      <formula>$D283="X"</formula>
    </cfRule>
  </conditionalFormatting>
  <conditionalFormatting sqref="G283:G292">
    <cfRule type="expression" dxfId="3637" priority="587" stopIfTrue="1">
      <formula>$D283="X"</formula>
    </cfRule>
  </conditionalFormatting>
  <conditionalFormatting sqref="G304">
    <cfRule type="expression" dxfId="3636" priority="560" stopIfTrue="1">
      <formula>$D304="X"</formula>
    </cfRule>
  </conditionalFormatting>
  <conditionalFormatting sqref="B293">
    <cfRule type="expression" dxfId="3635" priority="582" stopIfTrue="1">
      <formula>$D293="X"</formula>
    </cfRule>
  </conditionalFormatting>
  <conditionalFormatting sqref="G293">
    <cfRule type="expression" dxfId="3634" priority="580" stopIfTrue="1">
      <formula>$D293="X"</formula>
    </cfRule>
  </conditionalFormatting>
  <conditionalFormatting sqref="C293">
    <cfRule type="expression" dxfId="3633" priority="575" stopIfTrue="1">
      <formula>$D293="X"</formula>
    </cfRule>
  </conditionalFormatting>
  <conditionalFormatting sqref="L294:M303">
    <cfRule type="expression" dxfId="3632" priority="570" stopIfTrue="1">
      <formula>$D294="X"</formula>
    </cfRule>
  </conditionalFormatting>
  <conditionalFormatting sqref="G294:G303">
    <cfRule type="expression" dxfId="3631" priority="567" stopIfTrue="1">
      <formula>$D294="X"</formula>
    </cfRule>
  </conditionalFormatting>
  <conditionalFormatting sqref="B304">
    <cfRule type="expression" dxfId="3630" priority="562" stopIfTrue="1">
      <formula>$D304="X"</formula>
    </cfRule>
  </conditionalFormatting>
  <conditionalFormatting sqref="E304">
    <cfRule type="expression" dxfId="3629" priority="558" stopIfTrue="1">
      <formula>$D304="X"</formula>
    </cfRule>
  </conditionalFormatting>
  <conditionalFormatting sqref="M304:N304">
    <cfRule type="expression" dxfId="3628" priority="557" stopIfTrue="1">
      <formula>$D304="X"</formula>
    </cfRule>
  </conditionalFormatting>
  <conditionalFormatting sqref="C304">
    <cfRule type="expression" dxfId="3627" priority="555" stopIfTrue="1">
      <formula>$D304="X"</formula>
    </cfRule>
  </conditionalFormatting>
  <conditionalFormatting sqref="L305:M314">
    <cfRule type="expression" dxfId="3626" priority="550" stopIfTrue="1">
      <formula>$D305="X"</formula>
    </cfRule>
  </conditionalFormatting>
  <conditionalFormatting sqref="G305:G314">
    <cfRule type="expression" dxfId="3625" priority="547" stopIfTrue="1">
      <formula>$D305="X"</formula>
    </cfRule>
  </conditionalFormatting>
  <conditionalFormatting sqref="B315">
    <cfRule type="expression" dxfId="3624" priority="542" stopIfTrue="1">
      <formula>$D315="X"</formula>
    </cfRule>
  </conditionalFormatting>
  <conditionalFormatting sqref="G315">
    <cfRule type="expression" dxfId="3623" priority="540" stopIfTrue="1">
      <formula>$D315="X"</formula>
    </cfRule>
  </conditionalFormatting>
  <conditionalFormatting sqref="E315">
    <cfRule type="expression" dxfId="3622" priority="538" stopIfTrue="1">
      <formula>$D315="X"</formula>
    </cfRule>
  </conditionalFormatting>
  <conditionalFormatting sqref="M315:N315">
    <cfRule type="expression" dxfId="3621" priority="537" stopIfTrue="1">
      <formula>$D315="X"</formula>
    </cfRule>
  </conditionalFormatting>
  <conditionalFormatting sqref="C315">
    <cfRule type="expression" dxfId="3620" priority="536" stopIfTrue="1">
      <formula>$D315="X"</formula>
    </cfRule>
  </conditionalFormatting>
  <conditionalFormatting sqref="L316:M325">
    <cfRule type="expression" dxfId="3619" priority="531" stopIfTrue="1">
      <formula>$D316="X"</formula>
    </cfRule>
  </conditionalFormatting>
  <conditionalFormatting sqref="G316:G325">
    <cfRule type="expression" dxfId="3618" priority="528" stopIfTrue="1">
      <formula>$D316="X"</formula>
    </cfRule>
  </conditionalFormatting>
  <conditionalFormatting sqref="B326">
    <cfRule type="expression" dxfId="3617" priority="523" stopIfTrue="1">
      <formula>$D326="X"</formula>
    </cfRule>
  </conditionalFormatting>
  <conditionalFormatting sqref="G326">
    <cfRule type="expression" dxfId="3616" priority="521" stopIfTrue="1">
      <formula>$D326="X"</formula>
    </cfRule>
  </conditionalFormatting>
  <conditionalFormatting sqref="E326">
    <cfRule type="expression" dxfId="3615" priority="519" stopIfTrue="1">
      <formula>$D326="X"</formula>
    </cfRule>
  </conditionalFormatting>
  <conditionalFormatting sqref="M326:N326">
    <cfRule type="expression" dxfId="3614" priority="518" stopIfTrue="1">
      <formula>$D326="X"</formula>
    </cfRule>
  </conditionalFormatting>
  <conditionalFormatting sqref="C326">
    <cfRule type="expression" dxfId="3613" priority="517" stopIfTrue="1">
      <formula>$D326="X"</formula>
    </cfRule>
  </conditionalFormatting>
  <conditionalFormatting sqref="L327:M336">
    <cfRule type="expression" dxfId="3612" priority="512" stopIfTrue="1">
      <formula>$D327="X"</formula>
    </cfRule>
  </conditionalFormatting>
  <conditionalFormatting sqref="G327:G336">
    <cfRule type="expression" dxfId="3611" priority="509" stopIfTrue="1">
      <formula>$D327="X"</formula>
    </cfRule>
  </conditionalFormatting>
  <conditionalFormatting sqref="G337">
    <cfRule type="expression" dxfId="3610" priority="502" stopIfTrue="1">
      <formula>$D337="X"</formula>
    </cfRule>
  </conditionalFormatting>
  <conditionalFormatting sqref="E337">
    <cfRule type="expression" dxfId="3609" priority="500" stopIfTrue="1">
      <formula>$D337="X"</formula>
    </cfRule>
  </conditionalFormatting>
  <conditionalFormatting sqref="M337:N337">
    <cfRule type="expression" dxfId="3608" priority="499" stopIfTrue="1">
      <formula>$D337="X"</formula>
    </cfRule>
  </conditionalFormatting>
  <conditionalFormatting sqref="C337">
    <cfRule type="expression" dxfId="3607" priority="498" stopIfTrue="1">
      <formula>$D337="X"</formula>
    </cfRule>
  </conditionalFormatting>
  <conditionalFormatting sqref="L338:M347">
    <cfRule type="expression" dxfId="3606" priority="493" stopIfTrue="1">
      <formula>$D338="X"</formula>
    </cfRule>
  </conditionalFormatting>
  <conditionalFormatting sqref="G338:G347">
    <cfRule type="expression" dxfId="3605" priority="490" stopIfTrue="1">
      <formula>$D338="X"</formula>
    </cfRule>
  </conditionalFormatting>
  <conditionalFormatting sqref="C348">
    <cfRule type="expression" dxfId="3604" priority="479" stopIfTrue="1">
      <formula>$D348="X"</formula>
    </cfRule>
  </conditionalFormatting>
  <conditionalFormatting sqref="N19:P19">
    <cfRule type="expression" dxfId="3603" priority="478" stopIfTrue="1">
      <formula>$D19="X"</formula>
    </cfRule>
  </conditionalFormatting>
  <conditionalFormatting sqref="G348">
    <cfRule type="expression" dxfId="3602" priority="483" stopIfTrue="1">
      <formula>$D348="X"</formula>
    </cfRule>
  </conditionalFormatting>
  <conditionalFormatting sqref="E348">
    <cfRule type="expression" dxfId="3601" priority="481" stopIfTrue="1">
      <formula>$D348="X"</formula>
    </cfRule>
  </conditionalFormatting>
  <conditionalFormatting sqref="M348:N348">
    <cfRule type="expression" dxfId="3600" priority="480" stopIfTrue="1">
      <formula>$D348="X"</formula>
    </cfRule>
  </conditionalFormatting>
  <conditionalFormatting sqref="N20:P20">
    <cfRule type="expression" dxfId="3599" priority="477" stopIfTrue="1">
      <formula>$D20="X"</formula>
    </cfRule>
  </conditionalFormatting>
  <conditionalFormatting sqref="N21:P28">
    <cfRule type="expression" dxfId="3598" priority="476" stopIfTrue="1">
      <formula>$D21="X"</formula>
    </cfRule>
  </conditionalFormatting>
  <conditionalFormatting sqref="N30:P30">
    <cfRule type="expression" dxfId="3597" priority="475" stopIfTrue="1">
      <formula>$D30="X"</formula>
    </cfRule>
  </conditionalFormatting>
  <conditionalFormatting sqref="N31:P31">
    <cfRule type="expression" dxfId="3596" priority="474" stopIfTrue="1">
      <formula>$D31="X"</formula>
    </cfRule>
  </conditionalFormatting>
  <conditionalFormatting sqref="N32:P39">
    <cfRule type="expression" dxfId="3595" priority="473" stopIfTrue="1">
      <formula>$D32="X"</formula>
    </cfRule>
  </conditionalFormatting>
  <conditionalFormatting sqref="N41:P41">
    <cfRule type="expression" dxfId="3594" priority="472" stopIfTrue="1">
      <formula>$D41="X"</formula>
    </cfRule>
  </conditionalFormatting>
  <conditionalFormatting sqref="N42:P42">
    <cfRule type="expression" dxfId="3593" priority="471" stopIfTrue="1">
      <formula>$D42="X"</formula>
    </cfRule>
  </conditionalFormatting>
  <conditionalFormatting sqref="N43:P50">
    <cfRule type="expression" dxfId="3592" priority="470" stopIfTrue="1">
      <formula>$D43="X"</formula>
    </cfRule>
  </conditionalFormatting>
  <conditionalFormatting sqref="N52:P52">
    <cfRule type="expression" dxfId="3591" priority="469" stopIfTrue="1">
      <formula>$D52="X"</formula>
    </cfRule>
  </conditionalFormatting>
  <conditionalFormatting sqref="N53:P53">
    <cfRule type="expression" dxfId="3590" priority="468" stopIfTrue="1">
      <formula>$D53="X"</formula>
    </cfRule>
  </conditionalFormatting>
  <conditionalFormatting sqref="N54:P61">
    <cfRule type="expression" dxfId="3589" priority="467" stopIfTrue="1">
      <formula>$D54="X"</formula>
    </cfRule>
  </conditionalFormatting>
  <conditionalFormatting sqref="N63:P63">
    <cfRule type="expression" dxfId="3588" priority="466" stopIfTrue="1">
      <formula>$D63="X"</formula>
    </cfRule>
  </conditionalFormatting>
  <conditionalFormatting sqref="N64:P64">
    <cfRule type="expression" dxfId="3587" priority="465" stopIfTrue="1">
      <formula>$D64="X"</formula>
    </cfRule>
  </conditionalFormatting>
  <conditionalFormatting sqref="N65:P72">
    <cfRule type="expression" dxfId="3586" priority="464" stopIfTrue="1">
      <formula>$D65="X"</formula>
    </cfRule>
  </conditionalFormatting>
  <conditionalFormatting sqref="N74:P74">
    <cfRule type="expression" dxfId="3585" priority="463" stopIfTrue="1">
      <formula>$D74="X"</formula>
    </cfRule>
  </conditionalFormatting>
  <conditionalFormatting sqref="N75:P75">
    <cfRule type="expression" dxfId="3584" priority="462" stopIfTrue="1">
      <formula>$D75="X"</formula>
    </cfRule>
  </conditionalFormatting>
  <conditionalFormatting sqref="N76:P83">
    <cfRule type="expression" dxfId="3583" priority="461" stopIfTrue="1">
      <formula>$D76="X"</formula>
    </cfRule>
  </conditionalFormatting>
  <conditionalFormatting sqref="N85:P85">
    <cfRule type="expression" dxfId="3582" priority="460" stopIfTrue="1">
      <formula>$D85="X"</formula>
    </cfRule>
  </conditionalFormatting>
  <conditionalFormatting sqref="N86:P86">
    <cfRule type="expression" dxfId="3581" priority="459" stopIfTrue="1">
      <formula>$D86="X"</formula>
    </cfRule>
  </conditionalFormatting>
  <conditionalFormatting sqref="N87:P94">
    <cfRule type="expression" dxfId="3580" priority="458" stopIfTrue="1">
      <formula>$D87="X"</formula>
    </cfRule>
  </conditionalFormatting>
  <conditionalFormatting sqref="N96:P96">
    <cfRule type="expression" dxfId="3579" priority="457" stopIfTrue="1">
      <formula>$D96="X"</formula>
    </cfRule>
  </conditionalFormatting>
  <conditionalFormatting sqref="N97:P97">
    <cfRule type="expression" dxfId="3578" priority="456" stopIfTrue="1">
      <formula>$D97="X"</formula>
    </cfRule>
  </conditionalFormatting>
  <conditionalFormatting sqref="N98:P105">
    <cfRule type="expression" dxfId="3577" priority="455" stopIfTrue="1">
      <formula>$D98="X"</formula>
    </cfRule>
  </conditionalFormatting>
  <conditionalFormatting sqref="N107:P107">
    <cfRule type="expression" dxfId="3576" priority="454" stopIfTrue="1">
      <formula>$D107="X"</formula>
    </cfRule>
  </conditionalFormatting>
  <conditionalFormatting sqref="N108:P108">
    <cfRule type="expression" dxfId="3575" priority="453" stopIfTrue="1">
      <formula>$D108="X"</formula>
    </cfRule>
  </conditionalFormatting>
  <conditionalFormatting sqref="N109:P116">
    <cfRule type="expression" dxfId="3574" priority="452" stopIfTrue="1">
      <formula>$D109="X"</formula>
    </cfRule>
  </conditionalFormatting>
  <conditionalFormatting sqref="N118:P118">
    <cfRule type="expression" dxfId="3573" priority="451" stopIfTrue="1">
      <formula>$D118="X"</formula>
    </cfRule>
  </conditionalFormatting>
  <conditionalFormatting sqref="N119:P119">
    <cfRule type="expression" dxfId="3572" priority="450" stopIfTrue="1">
      <formula>$D119="X"</formula>
    </cfRule>
  </conditionalFormatting>
  <conditionalFormatting sqref="N120:P127">
    <cfRule type="expression" dxfId="3571" priority="449" stopIfTrue="1">
      <formula>$D120="X"</formula>
    </cfRule>
  </conditionalFormatting>
  <conditionalFormatting sqref="N129:P129">
    <cfRule type="expression" dxfId="3570" priority="448" stopIfTrue="1">
      <formula>$D129="X"</formula>
    </cfRule>
  </conditionalFormatting>
  <conditionalFormatting sqref="N130:P130">
    <cfRule type="expression" dxfId="3569" priority="447" stopIfTrue="1">
      <formula>$D130="X"</formula>
    </cfRule>
  </conditionalFormatting>
  <conditionalFormatting sqref="N131:P138">
    <cfRule type="expression" dxfId="3568" priority="446" stopIfTrue="1">
      <formula>$D131="X"</formula>
    </cfRule>
  </conditionalFormatting>
  <conditionalFormatting sqref="N140:P140">
    <cfRule type="expression" dxfId="3567" priority="445" stopIfTrue="1">
      <formula>$D140="X"</formula>
    </cfRule>
  </conditionalFormatting>
  <conditionalFormatting sqref="N141:P141">
    <cfRule type="expression" dxfId="3566" priority="444" stopIfTrue="1">
      <formula>$D141="X"</formula>
    </cfRule>
  </conditionalFormatting>
  <conditionalFormatting sqref="N142:P149">
    <cfRule type="expression" dxfId="3565" priority="443" stopIfTrue="1">
      <formula>$D142="X"</formula>
    </cfRule>
  </conditionalFormatting>
  <conditionalFormatting sqref="N151:P151">
    <cfRule type="expression" dxfId="3564" priority="442" stopIfTrue="1">
      <formula>$D151="X"</formula>
    </cfRule>
  </conditionalFormatting>
  <conditionalFormatting sqref="N152:P152">
    <cfRule type="expression" dxfId="3563" priority="441" stopIfTrue="1">
      <formula>$D152="X"</formula>
    </cfRule>
  </conditionalFormatting>
  <conditionalFormatting sqref="N153:P160">
    <cfRule type="expression" dxfId="3562" priority="440" stopIfTrue="1">
      <formula>$D153="X"</formula>
    </cfRule>
  </conditionalFormatting>
  <conditionalFormatting sqref="N162:P162">
    <cfRule type="expression" dxfId="3561" priority="439" stopIfTrue="1">
      <formula>$D162="X"</formula>
    </cfRule>
  </conditionalFormatting>
  <conditionalFormatting sqref="N163:P163">
    <cfRule type="expression" dxfId="3560" priority="438" stopIfTrue="1">
      <formula>$D163="X"</formula>
    </cfRule>
  </conditionalFormatting>
  <conditionalFormatting sqref="N164:P171">
    <cfRule type="expression" dxfId="3559" priority="437" stopIfTrue="1">
      <formula>$D164="X"</formula>
    </cfRule>
  </conditionalFormatting>
  <conditionalFormatting sqref="N173:P173">
    <cfRule type="expression" dxfId="3558" priority="436" stopIfTrue="1">
      <formula>$D173="X"</formula>
    </cfRule>
  </conditionalFormatting>
  <conditionalFormatting sqref="N174:P174">
    <cfRule type="expression" dxfId="3557" priority="435" stopIfTrue="1">
      <formula>$D174="X"</formula>
    </cfRule>
  </conditionalFormatting>
  <conditionalFormatting sqref="N175:P182">
    <cfRule type="expression" dxfId="3556" priority="434" stopIfTrue="1">
      <formula>$D175="X"</formula>
    </cfRule>
  </conditionalFormatting>
  <conditionalFormatting sqref="N184:P184">
    <cfRule type="expression" dxfId="3555" priority="433" stopIfTrue="1">
      <formula>$D184="X"</formula>
    </cfRule>
  </conditionalFormatting>
  <conditionalFormatting sqref="N185:P185">
    <cfRule type="expression" dxfId="3554" priority="432" stopIfTrue="1">
      <formula>$D185="X"</formula>
    </cfRule>
  </conditionalFormatting>
  <conditionalFormatting sqref="N186:P193">
    <cfRule type="expression" dxfId="3553" priority="431" stopIfTrue="1">
      <formula>$D186="X"</formula>
    </cfRule>
  </conditionalFormatting>
  <conditionalFormatting sqref="N195:P195">
    <cfRule type="expression" dxfId="3552" priority="430" stopIfTrue="1">
      <formula>$D195="X"</formula>
    </cfRule>
  </conditionalFormatting>
  <conditionalFormatting sqref="N196:P196">
    <cfRule type="expression" dxfId="3551" priority="429" stopIfTrue="1">
      <formula>$D196="X"</formula>
    </cfRule>
  </conditionalFormatting>
  <conditionalFormatting sqref="N197:P204">
    <cfRule type="expression" dxfId="3550" priority="428" stopIfTrue="1">
      <formula>$D197="X"</formula>
    </cfRule>
  </conditionalFormatting>
  <conditionalFormatting sqref="N206:P206">
    <cfRule type="expression" dxfId="3549" priority="427" stopIfTrue="1">
      <formula>$D206="X"</formula>
    </cfRule>
  </conditionalFormatting>
  <conditionalFormatting sqref="N207:P207">
    <cfRule type="expression" dxfId="3548" priority="426" stopIfTrue="1">
      <formula>$D207="X"</formula>
    </cfRule>
  </conditionalFormatting>
  <conditionalFormatting sqref="N208:P215">
    <cfRule type="expression" dxfId="3547" priority="425" stopIfTrue="1">
      <formula>$D208="X"</formula>
    </cfRule>
  </conditionalFormatting>
  <conditionalFormatting sqref="N217:P217">
    <cfRule type="expression" dxfId="3546" priority="424" stopIfTrue="1">
      <formula>$D217="X"</formula>
    </cfRule>
  </conditionalFormatting>
  <conditionalFormatting sqref="N218:P218">
    <cfRule type="expression" dxfId="3545" priority="423" stopIfTrue="1">
      <formula>$D218="X"</formula>
    </cfRule>
  </conditionalFormatting>
  <conditionalFormatting sqref="N219:P226">
    <cfRule type="expression" dxfId="3544" priority="422" stopIfTrue="1">
      <formula>$D219="X"</formula>
    </cfRule>
  </conditionalFormatting>
  <conditionalFormatting sqref="N228:P228">
    <cfRule type="expression" dxfId="3543" priority="421" stopIfTrue="1">
      <formula>$D228="X"</formula>
    </cfRule>
  </conditionalFormatting>
  <conditionalFormatting sqref="N229:P229">
    <cfRule type="expression" dxfId="3542" priority="420" stopIfTrue="1">
      <formula>$D229="X"</formula>
    </cfRule>
  </conditionalFormatting>
  <conditionalFormatting sqref="N230:P237">
    <cfRule type="expression" dxfId="3541" priority="419" stopIfTrue="1">
      <formula>$D230="X"</formula>
    </cfRule>
  </conditionalFormatting>
  <conditionalFormatting sqref="N239:P239">
    <cfRule type="expression" dxfId="3540" priority="418" stopIfTrue="1">
      <formula>$D239="X"</formula>
    </cfRule>
  </conditionalFormatting>
  <conditionalFormatting sqref="N240:P240">
    <cfRule type="expression" dxfId="3539" priority="417" stopIfTrue="1">
      <formula>$D240="X"</formula>
    </cfRule>
  </conditionalFormatting>
  <conditionalFormatting sqref="N241:P248">
    <cfRule type="expression" dxfId="3538" priority="416" stopIfTrue="1">
      <formula>$D241="X"</formula>
    </cfRule>
  </conditionalFormatting>
  <conditionalFormatting sqref="N250:P250">
    <cfRule type="expression" dxfId="3537" priority="415" stopIfTrue="1">
      <formula>$D250="X"</formula>
    </cfRule>
  </conditionalFormatting>
  <conditionalFormatting sqref="N251:P251">
    <cfRule type="expression" dxfId="3536" priority="414" stopIfTrue="1">
      <formula>$D251="X"</formula>
    </cfRule>
  </conditionalFormatting>
  <conditionalFormatting sqref="N252:P259">
    <cfRule type="expression" dxfId="3535" priority="413" stopIfTrue="1">
      <formula>$D252="X"</formula>
    </cfRule>
  </conditionalFormatting>
  <conditionalFormatting sqref="N261:P261">
    <cfRule type="expression" dxfId="3534" priority="412" stopIfTrue="1">
      <formula>$D261="X"</formula>
    </cfRule>
  </conditionalFormatting>
  <conditionalFormatting sqref="N262:P262">
    <cfRule type="expression" dxfId="3533" priority="411" stopIfTrue="1">
      <formula>$D262="X"</formula>
    </cfRule>
  </conditionalFormatting>
  <conditionalFormatting sqref="N263:P270">
    <cfRule type="expression" dxfId="3532" priority="410" stopIfTrue="1">
      <formula>$D263="X"</formula>
    </cfRule>
  </conditionalFormatting>
  <conditionalFormatting sqref="N272:P272">
    <cfRule type="expression" dxfId="3531" priority="409" stopIfTrue="1">
      <formula>$D272="X"</formula>
    </cfRule>
  </conditionalFormatting>
  <conditionalFormatting sqref="N273:P273">
    <cfRule type="expression" dxfId="3530" priority="408" stopIfTrue="1">
      <formula>$D273="X"</formula>
    </cfRule>
  </conditionalFormatting>
  <conditionalFormatting sqref="N274:P281">
    <cfRule type="expression" dxfId="3529" priority="407" stopIfTrue="1">
      <formula>$D274="X"</formula>
    </cfRule>
  </conditionalFormatting>
  <conditionalFormatting sqref="N283:P283">
    <cfRule type="expression" dxfId="3528" priority="406" stopIfTrue="1">
      <formula>$D283="X"</formula>
    </cfRule>
  </conditionalFormatting>
  <conditionalFormatting sqref="N284:P284">
    <cfRule type="expression" dxfId="3527" priority="405" stopIfTrue="1">
      <formula>$D284="X"</formula>
    </cfRule>
  </conditionalFormatting>
  <conditionalFormatting sqref="N285:P292">
    <cfRule type="expression" dxfId="3526" priority="404" stopIfTrue="1">
      <formula>$D285="X"</formula>
    </cfRule>
  </conditionalFormatting>
  <conditionalFormatting sqref="N294:P294">
    <cfRule type="expression" dxfId="3525" priority="403" stopIfTrue="1">
      <formula>$D294="X"</formula>
    </cfRule>
  </conditionalFormatting>
  <conditionalFormatting sqref="N295:P295">
    <cfRule type="expression" dxfId="3524" priority="402" stopIfTrue="1">
      <formula>$D295="X"</formula>
    </cfRule>
  </conditionalFormatting>
  <conditionalFormatting sqref="N296:P303">
    <cfRule type="expression" dxfId="3523" priority="401" stopIfTrue="1">
      <formula>$D296="X"</formula>
    </cfRule>
  </conditionalFormatting>
  <conditionalFormatting sqref="N305:P305">
    <cfRule type="expression" dxfId="3522" priority="400" stopIfTrue="1">
      <formula>$D305="X"</formula>
    </cfRule>
  </conditionalFormatting>
  <conditionalFormatting sqref="N306:P306">
    <cfRule type="expression" dxfId="3521" priority="399" stopIfTrue="1">
      <formula>$D306="X"</formula>
    </cfRule>
  </conditionalFormatting>
  <conditionalFormatting sqref="N307:P314">
    <cfRule type="expression" dxfId="3520" priority="398" stopIfTrue="1">
      <formula>$D307="X"</formula>
    </cfRule>
  </conditionalFormatting>
  <conditionalFormatting sqref="N316:P316">
    <cfRule type="expression" dxfId="3519" priority="397" stopIfTrue="1">
      <formula>$D316="X"</formula>
    </cfRule>
  </conditionalFormatting>
  <conditionalFormatting sqref="N317:P317">
    <cfRule type="expression" dxfId="3518" priority="396" stopIfTrue="1">
      <formula>$D317="X"</formula>
    </cfRule>
  </conditionalFormatting>
  <conditionalFormatting sqref="N318:P325">
    <cfRule type="expression" dxfId="3517" priority="395" stopIfTrue="1">
      <formula>$D318="X"</formula>
    </cfRule>
  </conditionalFormatting>
  <conditionalFormatting sqref="N327:P327">
    <cfRule type="expression" dxfId="3516" priority="394" stopIfTrue="1">
      <formula>$D327="X"</formula>
    </cfRule>
  </conditionalFormatting>
  <conditionalFormatting sqref="N328:P328">
    <cfRule type="expression" dxfId="3515" priority="393" stopIfTrue="1">
      <formula>$D328="X"</formula>
    </cfRule>
  </conditionalFormatting>
  <conditionalFormatting sqref="N329:P336">
    <cfRule type="expression" dxfId="3514" priority="392" stopIfTrue="1">
      <formula>$D329="X"</formula>
    </cfRule>
  </conditionalFormatting>
  <conditionalFormatting sqref="N338:P338">
    <cfRule type="expression" dxfId="3513" priority="391" stopIfTrue="1">
      <formula>$D338="X"</formula>
    </cfRule>
  </conditionalFormatting>
  <conditionalFormatting sqref="N339:P339">
    <cfRule type="expression" dxfId="3512" priority="390" stopIfTrue="1">
      <formula>$D339="X"</formula>
    </cfRule>
  </conditionalFormatting>
  <conditionalFormatting sqref="N340:P347">
    <cfRule type="expression" dxfId="3511" priority="389" stopIfTrue="1">
      <formula>$D340="X"</formula>
    </cfRule>
  </conditionalFormatting>
  <conditionalFormatting sqref="N8:P8">
    <cfRule type="expression" dxfId="3510" priority="388" stopIfTrue="1">
      <formula>$D8="X"</formula>
    </cfRule>
  </conditionalFormatting>
  <conditionalFormatting sqref="N9:P9">
    <cfRule type="expression" dxfId="3509" priority="387" stopIfTrue="1">
      <formula>$D9="X"</formula>
    </cfRule>
  </conditionalFormatting>
  <conditionalFormatting sqref="N10:P17">
    <cfRule type="expression" dxfId="3508" priority="386" stopIfTrue="1">
      <formula>$D10="X"</formula>
    </cfRule>
  </conditionalFormatting>
  <conditionalFormatting sqref="B337">
    <cfRule type="expression" dxfId="3507" priority="385" stopIfTrue="1">
      <formula>$D337="X"</formula>
    </cfRule>
  </conditionalFormatting>
  <conditionalFormatting sqref="B348">
    <cfRule type="expression" dxfId="3506" priority="384" stopIfTrue="1">
      <formula>$D348="X"</formula>
    </cfRule>
  </conditionalFormatting>
  <conditionalFormatting sqref="L18">
    <cfRule type="expression" dxfId="3505" priority="379" stopIfTrue="1">
      <formula>$D18="X"</formula>
    </cfRule>
  </conditionalFormatting>
  <conditionalFormatting sqref="L293">
    <cfRule type="expression" dxfId="3504" priority="348" stopIfTrue="1">
      <formula>$D293="X"</formula>
    </cfRule>
  </conditionalFormatting>
  <conditionalFormatting sqref="L29">
    <cfRule type="expression" dxfId="3503" priority="372" stopIfTrue="1">
      <formula>$D29="X"</formula>
    </cfRule>
  </conditionalFormatting>
  <conditionalFormatting sqref="L40">
    <cfRule type="expression" dxfId="3502" priority="371" stopIfTrue="1">
      <formula>$D40="X"</formula>
    </cfRule>
  </conditionalFormatting>
  <conditionalFormatting sqref="L51">
    <cfRule type="expression" dxfId="3501" priority="370" stopIfTrue="1">
      <formula>$D51="X"</formula>
    </cfRule>
  </conditionalFormatting>
  <conditionalFormatting sqref="L62">
    <cfRule type="expression" dxfId="3500" priority="369" stopIfTrue="1">
      <formula>$D62="X"</formula>
    </cfRule>
  </conditionalFormatting>
  <conditionalFormatting sqref="L73">
    <cfRule type="expression" dxfId="3499" priority="368" stopIfTrue="1">
      <formula>$D73="X"</formula>
    </cfRule>
  </conditionalFormatting>
  <conditionalFormatting sqref="L84">
    <cfRule type="expression" dxfId="3498" priority="367" stopIfTrue="1">
      <formula>$D84="X"</formula>
    </cfRule>
  </conditionalFormatting>
  <conditionalFormatting sqref="L95">
    <cfRule type="expression" dxfId="3497" priority="366" stopIfTrue="1">
      <formula>$D95="X"</formula>
    </cfRule>
  </conditionalFormatting>
  <conditionalFormatting sqref="L106">
    <cfRule type="expression" dxfId="3496" priority="365" stopIfTrue="1">
      <formula>$D106="X"</formula>
    </cfRule>
  </conditionalFormatting>
  <conditionalFormatting sqref="L117">
    <cfRule type="expression" dxfId="3495" priority="364" stopIfTrue="1">
      <formula>$D117="X"</formula>
    </cfRule>
  </conditionalFormatting>
  <conditionalFormatting sqref="L128">
    <cfRule type="expression" dxfId="3494" priority="363" stopIfTrue="1">
      <formula>$D128="X"</formula>
    </cfRule>
  </conditionalFormatting>
  <conditionalFormatting sqref="L139">
    <cfRule type="expression" dxfId="3493" priority="362" stopIfTrue="1">
      <formula>$D139="X"</formula>
    </cfRule>
  </conditionalFormatting>
  <conditionalFormatting sqref="L150">
    <cfRule type="expression" dxfId="3492" priority="361" stopIfTrue="1">
      <formula>$D150="X"</formula>
    </cfRule>
  </conditionalFormatting>
  <conditionalFormatting sqref="L161">
    <cfRule type="expression" dxfId="3491" priority="360" stopIfTrue="1">
      <formula>$D161="X"</formula>
    </cfRule>
  </conditionalFormatting>
  <conditionalFormatting sqref="L172">
    <cfRule type="expression" dxfId="3490" priority="359" stopIfTrue="1">
      <formula>$D172="X"</formula>
    </cfRule>
  </conditionalFormatting>
  <conditionalFormatting sqref="L183">
    <cfRule type="expression" dxfId="3489" priority="358" stopIfTrue="1">
      <formula>$D183="X"</formula>
    </cfRule>
  </conditionalFormatting>
  <conditionalFormatting sqref="L194">
    <cfRule type="expression" dxfId="3488" priority="357" stopIfTrue="1">
      <formula>$D194="X"</formula>
    </cfRule>
  </conditionalFormatting>
  <conditionalFormatting sqref="L205">
    <cfRule type="expression" dxfId="3487" priority="356" stopIfTrue="1">
      <formula>$D205="X"</formula>
    </cfRule>
  </conditionalFormatting>
  <conditionalFormatting sqref="L216">
    <cfRule type="expression" dxfId="3486" priority="355" stopIfTrue="1">
      <formula>$D216="X"</formula>
    </cfRule>
  </conditionalFormatting>
  <conditionalFormatting sqref="L227">
    <cfRule type="expression" dxfId="3485" priority="354" stopIfTrue="1">
      <formula>$D227="X"</formula>
    </cfRule>
  </conditionalFormatting>
  <conditionalFormatting sqref="L238">
    <cfRule type="expression" dxfId="3484" priority="353" stopIfTrue="1">
      <formula>$D238="X"</formula>
    </cfRule>
  </conditionalFormatting>
  <conditionalFormatting sqref="L249">
    <cfRule type="expression" dxfId="3483" priority="352" stopIfTrue="1">
      <formula>$D249="X"</formula>
    </cfRule>
  </conditionalFormatting>
  <conditionalFormatting sqref="L260">
    <cfRule type="expression" dxfId="3482" priority="351" stopIfTrue="1">
      <formula>$D260="X"</formula>
    </cfRule>
  </conditionalFormatting>
  <conditionalFormatting sqref="L271">
    <cfRule type="expression" dxfId="3481" priority="350" stopIfTrue="1">
      <formula>$D271="X"</formula>
    </cfRule>
  </conditionalFormatting>
  <conditionalFormatting sqref="L282">
    <cfRule type="expression" dxfId="3480" priority="349" stopIfTrue="1">
      <formula>$D282="X"</formula>
    </cfRule>
  </conditionalFormatting>
  <conditionalFormatting sqref="L304">
    <cfRule type="expression" dxfId="3479" priority="347" stopIfTrue="1">
      <formula>$D304="X"</formula>
    </cfRule>
  </conditionalFormatting>
  <conditionalFormatting sqref="L315">
    <cfRule type="expression" dxfId="3478" priority="346" stopIfTrue="1">
      <formula>$D315="X"</formula>
    </cfRule>
  </conditionalFormatting>
  <conditionalFormatting sqref="L326">
    <cfRule type="expression" dxfId="3477" priority="345" stopIfTrue="1">
      <formula>$D326="X"</formula>
    </cfRule>
  </conditionalFormatting>
  <conditionalFormatting sqref="L337">
    <cfRule type="expression" dxfId="3476" priority="344" stopIfTrue="1">
      <formula>$D337="X"</formula>
    </cfRule>
  </conditionalFormatting>
  <conditionalFormatting sqref="L348">
    <cfRule type="expression" dxfId="3475" priority="343" stopIfTrue="1">
      <formula>$D348="X"</formula>
    </cfRule>
  </conditionalFormatting>
  <conditionalFormatting sqref="B19:B28">
    <cfRule type="expression" dxfId="3474" priority="341" stopIfTrue="1">
      <formula>$D19="X"</formula>
    </cfRule>
  </conditionalFormatting>
  <conditionalFormatting sqref="B30:B39">
    <cfRule type="expression" dxfId="3473" priority="340" stopIfTrue="1">
      <formula>$D30="X"</formula>
    </cfRule>
  </conditionalFormatting>
  <conditionalFormatting sqref="B41:B50">
    <cfRule type="expression" dxfId="3472" priority="339" stopIfTrue="1">
      <formula>$D41="X"</formula>
    </cfRule>
  </conditionalFormatting>
  <conditionalFormatting sqref="B52:B61">
    <cfRule type="expression" dxfId="3471" priority="338" stopIfTrue="1">
      <formula>$D52="X"</formula>
    </cfRule>
  </conditionalFormatting>
  <conditionalFormatting sqref="B63:B72">
    <cfRule type="expression" dxfId="3470" priority="337" stopIfTrue="1">
      <formula>$D63="X"</formula>
    </cfRule>
  </conditionalFormatting>
  <conditionalFormatting sqref="B74:B83">
    <cfRule type="expression" dxfId="3469" priority="336" stopIfTrue="1">
      <formula>$D74="X"</formula>
    </cfRule>
  </conditionalFormatting>
  <conditionalFormatting sqref="B85:B94">
    <cfRule type="expression" dxfId="3468" priority="335" stopIfTrue="1">
      <formula>$D85="X"</formula>
    </cfRule>
  </conditionalFormatting>
  <conditionalFormatting sqref="B96:B105">
    <cfRule type="expression" dxfId="3467" priority="334" stopIfTrue="1">
      <formula>$D96="X"</formula>
    </cfRule>
  </conditionalFormatting>
  <conditionalFormatting sqref="B107:B116">
    <cfRule type="expression" dxfId="3466" priority="333" stopIfTrue="1">
      <formula>$D107="X"</formula>
    </cfRule>
  </conditionalFormatting>
  <conditionalFormatting sqref="B118:B127">
    <cfRule type="expression" dxfId="3465" priority="332" stopIfTrue="1">
      <formula>$D118="X"</formula>
    </cfRule>
  </conditionalFormatting>
  <conditionalFormatting sqref="B129:B138">
    <cfRule type="expression" dxfId="3464" priority="331" stopIfTrue="1">
      <formula>$D129="X"</formula>
    </cfRule>
  </conditionalFormatting>
  <conditionalFormatting sqref="B140:B149">
    <cfRule type="expression" dxfId="3463" priority="330" stopIfTrue="1">
      <formula>$D140="X"</formula>
    </cfRule>
  </conditionalFormatting>
  <conditionalFormatting sqref="B151:B160">
    <cfRule type="expression" dxfId="3462" priority="329" stopIfTrue="1">
      <formula>$D151="X"</formula>
    </cfRule>
  </conditionalFormatting>
  <conditionalFormatting sqref="B162:B171">
    <cfRule type="expression" dxfId="3461" priority="328" stopIfTrue="1">
      <formula>$D162="X"</formula>
    </cfRule>
  </conditionalFormatting>
  <conditionalFormatting sqref="B173:B182">
    <cfRule type="expression" dxfId="3460" priority="327" stopIfTrue="1">
      <formula>$D173="X"</formula>
    </cfRule>
  </conditionalFormatting>
  <conditionalFormatting sqref="B184:B193">
    <cfRule type="expression" dxfId="3459" priority="326" stopIfTrue="1">
      <formula>$D184="X"</formula>
    </cfRule>
  </conditionalFormatting>
  <conditionalFormatting sqref="B195:B204">
    <cfRule type="expression" dxfId="3458" priority="325" stopIfTrue="1">
      <formula>$D195="X"</formula>
    </cfRule>
  </conditionalFormatting>
  <conditionalFormatting sqref="B206:B215">
    <cfRule type="expression" dxfId="3457" priority="324" stopIfTrue="1">
      <formula>$D206="X"</formula>
    </cfRule>
  </conditionalFormatting>
  <conditionalFormatting sqref="B217:B226">
    <cfRule type="expression" dxfId="3456" priority="323" stopIfTrue="1">
      <formula>$D217="X"</formula>
    </cfRule>
  </conditionalFormatting>
  <conditionalFormatting sqref="B228:B237">
    <cfRule type="expression" dxfId="3455" priority="322" stopIfTrue="1">
      <formula>$D228="X"</formula>
    </cfRule>
  </conditionalFormatting>
  <conditionalFormatting sqref="B239:B248">
    <cfRule type="expression" dxfId="3454" priority="321" stopIfTrue="1">
      <formula>$D239="X"</formula>
    </cfRule>
  </conditionalFormatting>
  <conditionalFormatting sqref="B250:B259">
    <cfRule type="expression" dxfId="3453" priority="320" stopIfTrue="1">
      <formula>$D250="X"</formula>
    </cfRule>
  </conditionalFormatting>
  <conditionalFormatting sqref="B261:B270">
    <cfRule type="expression" dxfId="3452" priority="319" stopIfTrue="1">
      <formula>$D261="X"</formula>
    </cfRule>
  </conditionalFormatting>
  <conditionalFormatting sqref="B272:B281">
    <cfRule type="expression" dxfId="3451" priority="318" stopIfTrue="1">
      <formula>$D272="X"</formula>
    </cfRule>
  </conditionalFormatting>
  <conditionalFormatting sqref="B283:B292">
    <cfRule type="expression" dxfId="3450" priority="317" stopIfTrue="1">
      <formula>$D283="X"</formula>
    </cfRule>
  </conditionalFormatting>
  <conditionalFormatting sqref="B294:B303">
    <cfRule type="expression" dxfId="3449" priority="316" stopIfTrue="1">
      <formula>$D294="X"</formula>
    </cfRule>
  </conditionalFormatting>
  <conditionalFormatting sqref="B305:B314">
    <cfRule type="expression" dxfId="3448" priority="315" stopIfTrue="1">
      <formula>$D305="X"</formula>
    </cfRule>
  </conditionalFormatting>
  <conditionalFormatting sqref="B316:B325">
    <cfRule type="expression" dxfId="3447" priority="314" stopIfTrue="1">
      <formula>$D316="X"</formula>
    </cfRule>
  </conditionalFormatting>
  <conditionalFormatting sqref="B327:B336">
    <cfRule type="expression" dxfId="3446" priority="313" stopIfTrue="1">
      <formula>$D327="X"</formula>
    </cfRule>
  </conditionalFormatting>
  <conditionalFormatting sqref="B338:B347">
    <cfRule type="expression" dxfId="3445" priority="312" stopIfTrue="1">
      <formula>$D338="X"</formula>
    </cfRule>
  </conditionalFormatting>
  <conditionalFormatting sqref="B8:B17">
    <cfRule type="expression" dxfId="3444" priority="311" stopIfTrue="1">
      <formula>$D8="X"</formula>
    </cfRule>
  </conditionalFormatting>
  <conditionalFormatting sqref="A8">
    <cfRule type="expression" dxfId="3443" priority="2197" stopIfTrue="1">
      <formula>$D18="X"</formula>
    </cfRule>
  </conditionalFormatting>
  <conditionalFormatting sqref="A19">
    <cfRule type="expression" dxfId="3442" priority="310" stopIfTrue="1">
      <formula>$D29="X"</formula>
    </cfRule>
  </conditionalFormatting>
  <conditionalFormatting sqref="A30">
    <cfRule type="expression" dxfId="3441" priority="309" stopIfTrue="1">
      <formula>$D40="X"</formula>
    </cfRule>
  </conditionalFormatting>
  <conditionalFormatting sqref="A41">
    <cfRule type="expression" dxfId="3440" priority="308" stopIfTrue="1">
      <formula>$D51="X"</formula>
    </cfRule>
  </conditionalFormatting>
  <conditionalFormatting sqref="A52">
    <cfRule type="expression" dxfId="3439" priority="307" stopIfTrue="1">
      <formula>$D62="X"</formula>
    </cfRule>
  </conditionalFormatting>
  <conditionalFormatting sqref="A63">
    <cfRule type="expression" dxfId="3438" priority="306" stopIfTrue="1">
      <formula>$D73="X"</formula>
    </cfRule>
  </conditionalFormatting>
  <conditionalFormatting sqref="A74">
    <cfRule type="expression" dxfId="3437" priority="305" stopIfTrue="1">
      <formula>$D84="X"</formula>
    </cfRule>
  </conditionalFormatting>
  <conditionalFormatting sqref="A85">
    <cfRule type="expression" dxfId="3436" priority="304" stopIfTrue="1">
      <formula>$D95="X"</formula>
    </cfRule>
  </conditionalFormatting>
  <conditionalFormatting sqref="A96">
    <cfRule type="expression" dxfId="3435" priority="303" stopIfTrue="1">
      <formula>$D106="X"</formula>
    </cfRule>
  </conditionalFormatting>
  <conditionalFormatting sqref="A107">
    <cfRule type="expression" dxfId="3434" priority="302" stopIfTrue="1">
      <formula>$D117="X"</formula>
    </cfRule>
  </conditionalFormatting>
  <conditionalFormatting sqref="A118">
    <cfRule type="expression" dxfId="3433" priority="301" stopIfTrue="1">
      <formula>$D128="X"</formula>
    </cfRule>
  </conditionalFormatting>
  <conditionalFormatting sqref="A129">
    <cfRule type="expression" dxfId="3432" priority="300" stopIfTrue="1">
      <formula>$D139="X"</formula>
    </cfRule>
  </conditionalFormatting>
  <conditionalFormatting sqref="A140">
    <cfRule type="expression" dxfId="3431" priority="299" stopIfTrue="1">
      <formula>$D150="X"</formula>
    </cfRule>
  </conditionalFormatting>
  <conditionalFormatting sqref="A151">
    <cfRule type="expression" dxfId="3430" priority="298" stopIfTrue="1">
      <formula>$D161="X"</formula>
    </cfRule>
  </conditionalFormatting>
  <conditionalFormatting sqref="A162">
    <cfRule type="expression" dxfId="3429" priority="297" stopIfTrue="1">
      <formula>$D172="X"</formula>
    </cfRule>
  </conditionalFormatting>
  <conditionalFormatting sqref="A173">
    <cfRule type="expression" dxfId="3428" priority="296" stopIfTrue="1">
      <formula>$D183="X"</formula>
    </cfRule>
  </conditionalFormatting>
  <conditionalFormatting sqref="A184">
    <cfRule type="expression" dxfId="3427" priority="295" stopIfTrue="1">
      <formula>$D194="X"</formula>
    </cfRule>
  </conditionalFormatting>
  <conditionalFormatting sqref="A195">
    <cfRule type="expression" dxfId="3426" priority="294" stopIfTrue="1">
      <formula>$D205="X"</formula>
    </cfRule>
  </conditionalFormatting>
  <conditionalFormatting sqref="A206">
    <cfRule type="expression" dxfId="3425" priority="293" stopIfTrue="1">
      <formula>$D216="X"</formula>
    </cfRule>
  </conditionalFormatting>
  <conditionalFormatting sqref="A217">
    <cfRule type="expression" dxfId="3424" priority="292" stopIfTrue="1">
      <formula>$D227="X"</formula>
    </cfRule>
  </conditionalFormatting>
  <conditionalFormatting sqref="A228">
    <cfRule type="expression" dxfId="3423" priority="291" stopIfTrue="1">
      <formula>$D238="X"</formula>
    </cfRule>
  </conditionalFormatting>
  <conditionalFormatting sqref="A239">
    <cfRule type="expression" dxfId="3422" priority="290" stopIfTrue="1">
      <formula>$D249="X"</formula>
    </cfRule>
  </conditionalFormatting>
  <conditionalFormatting sqref="A250">
    <cfRule type="expression" dxfId="3421" priority="289" stopIfTrue="1">
      <formula>$D260="X"</formula>
    </cfRule>
  </conditionalFormatting>
  <conditionalFormatting sqref="A261">
    <cfRule type="expression" dxfId="3420" priority="288" stopIfTrue="1">
      <formula>$D271="X"</formula>
    </cfRule>
  </conditionalFormatting>
  <conditionalFormatting sqref="A272">
    <cfRule type="expression" dxfId="3419" priority="287" stopIfTrue="1">
      <formula>$D282="X"</formula>
    </cfRule>
  </conditionalFormatting>
  <conditionalFormatting sqref="A283">
    <cfRule type="expression" dxfId="3418" priority="286" stopIfTrue="1">
      <formula>$D293="X"</formula>
    </cfRule>
  </conditionalFormatting>
  <conditionalFormatting sqref="A294">
    <cfRule type="expression" dxfId="3417" priority="285" stopIfTrue="1">
      <formula>$D304="X"</formula>
    </cfRule>
  </conditionalFormatting>
  <conditionalFormatting sqref="A305">
    <cfRule type="expression" dxfId="3416" priority="284" stopIfTrue="1">
      <formula>$D315="X"</formula>
    </cfRule>
  </conditionalFormatting>
  <conditionalFormatting sqref="A316">
    <cfRule type="expression" dxfId="3415" priority="283" stopIfTrue="1">
      <formula>$D326="X"</formula>
    </cfRule>
  </conditionalFormatting>
  <conditionalFormatting sqref="A327">
    <cfRule type="expression" dxfId="3414" priority="282" stopIfTrue="1">
      <formula>$D337="X"</formula>
    </cfRule>
  </conditionalFormatting>
  <conditionalFormatting sqref="A338">
    <cfRule type="expression" dxfId="3413" priority="281" stopIfTrue="1">
      <formula>$D348="X"</formula>
    </cfRule>
  </conditionalFormatting>
  <conditionalFormatting sqref="E18 E29 E40 E51 E62 E73 E84 E95 E106 E117 E128 E139 E150 E161 E172 E183 E194 E205 E216 E227 E238 E249 E260 E271 E282 E293 E304 E315 E326 E337 E348">
    <cfRule type="expression" dxfId="3412" priority="2415" stopIfTrue="1">
      <formula>AND(LEN(B18)=0,$E18&gt;0,OR($E18&lt;$F7,ISBLANK(F7)))</formula>
    </cfRule>
  </conditionalFormatting>
  <conditionalFormatting sqref="I8:J17 I140:J149 I206:J215">
    <cfRule type="expression" dxfId="3411" priority="2417"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3410" priority="2425" stopIfTrue="1">
      <formula>OR(AND(#REF!=0,$D19&lt;&gt;"X",$I19&lt;&gt;"U",$I19&lt;&gt;"u",$I19&lt;&gt;"K",I19&lt;&gt;"k",$I19&lt;&gt;"F",$I19&lt;&gt;"f",LEN($B19)&lt;&gt;0),AND($D19="X",$I19&lt;&gt;""),AND(#REF!&lt;&gt;0,OR($I19="F",$I19="f")))</formula>
    </cfRule>
  </conditionalFormatting>
  <conditionalFormatting sqref="I41:J50">
    <cfRule type="expression" dxfId="3409" priority="2441" stopIfTrue="1">
      <formula>OR(AND(#REF!=0,$D41&lt;&gt;"X",$I41&lt;&gt;"U",$I41&lt;&gt;"u",$I41&lt;&gt;"K",I41&lt;&gt;"k",$I41&lt;&gt;"F",$I41&lt;&gt;"f",LEN($B41)&lt;&gt;0),AND($D41="X",$I41&lt;&gt;""),AND(#REF!&lt;&gt;0,OR($I41="F",$I41="f")))</formula>
    </cfRule>
  </conditionalFormatting>
  <conditionalFormatting sqref="E10:E17">
    <cfRule type="expression" dxfId="3408" priority="277" stopIfTrue="1">
      <formula>$D10="X"</formula>
    </cfRule>
  </conditionalFormatting>
  <conditionalFormatting sqref="F8:F17">
    <cfRule type="expression" dxfId="3407" priority="276" stopIfTrue="1">
      <formula>$D8="X"</formula>
    </cfRule>
    <cfRule type="expression" dxfId="3406" priority="278" stopIfTrue="1">
      <formula>AND(NOT(ISBLANK(E8)),ISBLANK(F8))</formula>
    </cfRule>
    <cfRule type="expression" dxfId="3405" priority="279" stopIfTrue="1">
      <formula>AND($F8&gt;0,OR($F8&lt;=$E8,$F8&gt;1,ROUND(F8-E8,6)&lt;ROUND(Mindest,6)))</formula>
    </cfRule>
  </conditionalFormatting>
  <conditionalFormatting sqref="E10:E17">
    <cfRule type="expression" dxfId="3404" priority="280" stopIfTrue="1">
      <formula>AND($E10&gt;0,OR($E10&lt;$F9,ISBLANK(F9)))</formula>
    </cfRule>
  </conditionalFormatting>
  <conditionalFormatting sqref="F19:F28">
    <cfRule type="expression" dxfId="3403" priority="271" stopIfTrue="1">
      <formula>$D19="X"</formula>
    </cfRule>
    <cfRule type="expression" dxfId="3402" priority="273" stopIfTrue="1">
      <formula>AND(NOT(ISBLANK(E19)),ISBLANK(F19))</formula>
    </cfRule>
    <cfRule type="expression" dxfId="3401" priority="274" stopIfTrue="1">
      <formula>AND($F19&gt;0,OR($F19&lt;=$E19,$F19&gt;1,ROUND(F19-E19,6)&lt;ROUND(Mindest,6)))</formula>
    </cfRule>
  </conditionalFormatting>
  <conditionalFormatting sqref="F30:F39">
    <cfRule type="expression" dxfId="3400" priority="266" stopIfTrue="1">
      <formula>$D30="X"</formula>
    </cfRule>
    <cfRule type="expression" dxfId="3399" priority="268" stopIfTrue="1">
      <formula>AND(NOT(ISBLANK(E30)),ISBLANK(F30))</formula>
    </cfRule>
    <cfRule type="expression" dxfId="3398" priority="269" stopIfTrue="1">
      <formula>AND($F30&gt;0,OR($F30&lt;=$E30,$F30&gt;1,ROUND(F30-E30,6)&lt;ROUND(Mindest,6)))</formula>
    </cfRule>
  </conditionalFormatting>
  <conditionalFormatting sqref="F41:F50">
    <cfRule type="expression" dxfId="3397" priority="261" stopIfTrue="1">
      <formula>$D41="X"</formula>
    </cfRule>
    <cfRule type="expression" dxfId="3396" priority="263" stopIfTrue="1">
      <formula>AND(NOT(ISBLANK(E41)),ISBLANK(F41))</formula>
    </cfRule>
    <cfRule type="expression" dxfId="3395" priority="264" stopIfTrue="1">
      <formula>AND($F41&gt;0,OR($F41&lt;=$E41,$F41&gt;1,ROUND(F41-E41,6)&lt;ROUND(Mindest,6)))</formula>
    </cfRule>
  </conditionalFormatting>
  <conditionalFormatting sqref="F52:F61">
    <cfRule type="expression" dxfId="3394" priority="256" stopIfTrue="1">
      <formula>$D52="X"</formula>
    </cfRule>
    <cfRule type="expression" dxfId="3393" priority="258" stopIfTrue="1">
      <formula>AND(NOT(ISBLANK(E52)),ISBLANK(F52))</formula>
    </cfRule>
    <cfRule type="expression" dxfId="3392" priority="259" stopIfTrue="1">
      <formula>AND($F52&gt;0,OR($F52&lt;=$E52,$F52&gt;1,ROUND(F52-E52,6)&lt;ROUND(Mindest,6)))</formula>
    </cfRule>
  </conditionalFormatting>
  <conditionalFormatting sqref="F63:F72">
    <cfRule type="expression" dxfId="3391" priority="251" stopIfTrue="1">
      <formula>$D63="X"</formula>
    </cfRule>
    <cfRule type="expression" dxfId="3390" priority="253" stopIfTrue="1">
      <formula>AND(NOT(ISBLANK(E63)),ISBLANK(F63))</formula>
    </cfRule>
    <cfRule type="expression" dxfId="3389" priority="254" stopIfTrue="1">
      <formula>AND($F63&gt;0,OR($F63&lt;=$E63,$F63&gt;1,ROUND(F63-E63,6)&lt;ROUND(Mindest,6)))</formula>
    </cfRule>
  </conditionalFormatting>
  <conditionalFormatting sqref="F74:F83">
    <cfRule type="expression" dxfId="3388" priority="246" stopIfTrue="1">
      <formula>$D74="X"</formula>
    </cfRule>
    <cfRule type="expression" dxfId="3387" priority="248" stopIfTrue="1">
      <formula>AND(NOT(ISBLANK(E74)),ISBLANK(F74))</formula>
    </cfRule>
    <cfRule type="expression" dxfId="3386" priority="249" stopIfTrue="1">
      <formula>AND($F74&gt;0,OR($F74&lt;=$E74,$F74&gt;1,ROUND(F74-E74,6)&lt;ROUND(Mindest,6)))</formula>
    </cfRule>
  </conditionalFormatting>
  <conditionalFormatting sqref="F85:F94">
    <cfRule type="expression" dxfId="3385" priority="241" stopIfTrue="1">
      <formula>$D85="X"</formula>
    </cfRule>
    <cfRule type="expression" dxfId="3384" priority="243" stopIfTrue="1">
      <formula>AND(NOT(ISBLANK(E85)),ISBLANK(F85))</formula>
    </cfRule>
    <cfRule type="expression" dxfId="3383" priority="244" stopIfTrue="1">
      <formula>AND($F85&gt;0,OR($F85&lt;=$E85,$F85&gt;1,ROUND(F85-E85,6)&lt;ROUND(Mindest,6)))</formula>
    </cfRule>
  </conditionalFormatting>
  <conditionalFormatting sqref="F96:F105">
    <cfRule type="expression" dxfId="3382" priority="236" stopIfTrue="1">
      <formula>$D96="X"</formula>
    </cfRule>
    <cfRule type="expression" dxfId="3381" priority="238" stopIfTrue="1">
      <formula>AND(NOT(ISBLANK(E96)),ISBLANK(F96))</formula>
    </cfRule>
    <cfRule type="expression" dxfId="3380" priority="239" stopIfTrue="1">
      <formula>AND($F96&gt;0,OR($F96&lt;=$E96,$F96&gt;1,ROUND(F96-E96,6)&lt;ROUND(Mindest,6)))</formula>
    </cfRule>
  </conditionalFormatting>
  <conditionalFormatting sqref="F107:F116">
    <cfRule type="expression" dxfId="3379" priority="231" stopIfTrue="1">
      <formula>$D107="X"</formula>
    </cfRule>
    <cfRule type="expression" dxfId="3378" priority="233" stopIfTrue="1">
      <formula>AND(NOT(ISBLANK(E107)),ISBLANK(F107))</formula>
    </cfRule>
    <cfRule type="expression" dxfId="3377" priority="234" stopIfTrue="1">
      <formula>AND($F107&gt;0,OR($F107&lt;=$E107,$F107&gt;1,ROUND(F107-E107,6)&lt;ROUND(Mindest,6)))</formula>
    </cfRule>
  </conditionalFormatting>
  <conditionalFormatting sqref="F118:F127">
    <cfRule type="expression" dxfId="3376" priority="226" stopIfTrue="1">
      <formula>$D118="X"</formula>
    </cfRule>
    <cfRule type="expression" dxfId="3375" priority="228" stopIfTrue="1">
      <formula>AND(NOT(ISBLANK(E118)),ISBLANK(F118))</formula>
    </cfRule>
    <cfRule type="expression" dxfId="3374" priority="229" stopIfTrue="1">
      <formula>AND($F118&gt;0,OR($F118&lt;=$E118,$F118&gt;1,ROUND(F118-E118,6)&lt;ROUND(Mindest,6)))</formula>
    </cfRule>
  </conditionalFormatting>
  <conditionalFormatting sqref="F129:F138">
    <cfRule type="expression" dxfId="3373" priority="221" stopIfTrue="1">
      <formula>$D129="X"</formula>
    </cfRule>
    <cfRule type="expression" dxfId="3372" priority="223" stopIfTrue="1">
      <formula>AND(NOT(ISBLANK(E129)),ISBLANK(F129))</formula>
    </cfRule>
    <cfRule type="expression" dxfId="3371" priority="224" stopIfTrue="1">
      <formula>AND($F129&gt;0,OR($F129&lt;=$E129,$F129&gt;1,ROUND(F129-E129,6)&lt;ROUND(Mindest,6)))</formula>
    </cfRule>
  </conditionalFormatting>
  <conditionalFormatting sqref="F140:F149">
    <cfRule type="expression" dxfId="3370" priority="216" stopIfTrue="1">
      <formula>$D140="X"</formula>
    </cfRule>
    <cfRule type="expression" dxfId="3369" priority="218" stopIfTrue="1">
      <formula>AND(NOT(ISBLANK(E140)),ISBLANK(F140))</formula>
    </cfRule>
    <cfRule type="expression" dxfId="3368" priority="219" stopIfTrue="1">
      <formula>AND($F140&gt;0,OR($F140&lt;=$E140,$F140&gt;1,ROUND(F140-E140,6)&lt;ROUND(Mindest,6)))</formula>
    </cfRule>
  </conditionalFormatting>
  <conditionalFormatting sqref="F151:F160">
    <cfRule type="expression" dxfId="3367" priority="211" stopIfTrue="1">
      <formula>$D151="X"</formula>
    </cfRule>
    <cfRule type="expression" dxfId="3366" priority="213" stopIfTrue="1">
      <formula>AND(NOT(ISBLANK(E151)),ISBLANK(F151))</formula>
    </cfRule>
    <cfRule type="expression" dxfId="3365" priority="214" stopIfTrue="1">
      <formula>AND($F151&gt;0,OR($F151&lt;=$E151,$F151&gt;1,ROUND(F151-E151,6)&lt;ROUND(Mindest,6)))</formula>
    </cfRule>
  </conditionalFormatting>
  <conditionalFormatting sqref="F162:F171">
    <cfRule type="expression" dxfId="3364" priority="206" stopIfTrue="1">
      <formula>$D162="X"</formula>
    </cfRule>
    <cfRule type="expression" dxfId="3363" priority="208" stopIfTrue="1">
      <formula>AND(NOT(ISBLANK(E162)),ISBLANK(F162))</formula>
    </cfRule>
    <cfRule type="expression" dxfId="3362" priority="209" stopIfTrue="1">
      <formula>AND($F162&gt;0,OR($F162&lt;=$E162,$F162&gt;1,ROUND(F162-E162,6)&lt;ROUND(Mindest,6)))</formula>
    </cfRule>
  </conditionalFormatting>
  <conditionalFormatting sqref="F173:F182">
    <cfRule type="expression" dxfId="3361" priority="201" stopIfTrue="1">
      <formula>$D173="X"</formula>
    </cfRule>
    <cfRule type="expression" dxfId="3360" priority="203" stopIfTrue="1">
      <formula>AND(NOT(ISBLANK(E173)),ISBLANK(F173))</formula>
    </cfRule>
    <cfRule type="expression" dxfId="3359" priority="204" stopIfTrue="1">
      <formula>AND($F173&gt;0,OR($F173&lt;=$E173,$F173&gt;1,ROUND(F173-E173,6)&lt;ROUND(Mindest,6)))</formula>
    </cfRule>
  </conditionalFormatting>
  <conditionalFormatting sqref="F184:F193">
    <cfRule type="expression" dxfId="3358" priority="196" stopIfTrue="1">
      <formula>$D184="X"</formula>
    </cfRule>
    <cfRule type="expression" dxfId="3357" priority="198" stopIfTrue="1">
      <formula>AND(NOT(ISBLANK(E184)),ISBLANK(F184))</formula>
    </cfRule>
    <cfRule type="expression" dxfId="3356" priority="199" stopIfTrue="1">
      <formula>AND($F184&gt;0,OR($F184&lt;=$E184,$F184&gt;1,ROUND(F184-E184,6)&lt;ROUND(Mindest,6)))</formula>
    </cfRule>
  </conditionalFormatting>
  <conditionalFormatting sqref="F195:F204">
    <cfRule type="expression" dxfId="3355" priority="191" stopIfTrue="1">
      <formula>$D195="X"</formula>
    </cfRule>
    <cfRule type="expression" dxfId="3354" priority="193" stopIfTrue="1">
      <formula>AND(NOT(ISBLANK(E195)),ISBLANK(F195))</formula>
    </cfRule>
    <cfRule type="expression" dxfId="3353" priority="194" stopIfTrue="1">
      <formula>AND($F195&gt;0,OR($F195&lt;=$E195,$F195&gt;1,ROUND(F195-E195,6)&lt;ROUND(Mindest,6)))</formula>
    </cfRule>
  </conditionalFormatting>
  <conditionalFormatting sqref="F206:F215">
    <cfRule type="expression" dxfId="3352" priority="186" stopIfTrue="1">
      <formula>$D206="X"</formula>
    </cfRule>
    <cfRule type="expression" dxfId="3351" priority="188" stopIfTrue="1">
      <formula>AND(NOT(ISBLANK(E206)),ISBLANK(F206))</formula>
    </cfRule>
    <cfRule type="expression" dxfId="3350" priority="189" stopIfTrue="1">
      <formula>AND($F206&gt;0,OR($F206&lt;=$E206,$F206&gt;1,ROUND(F206-E206,6)&lt;ROUND(Mindest,6)))</formula>
    </cfRule>
  </conditionalFormatting>
  <conditionalFormatting sqref="F217:F226">
    <cfRule type="expression" dxfId="3349" priority="181" stopIfTrue="1">
      <formula>$D217="X"</formula>
    </cfRule>
    <cfRule type="expression" dxfId="3348" priority="183" stopIfTrue="1">
      <formula>AND(NOT(ISBLANK(E217)),ISBLANK(F217))</formula>
    </cfRule>
    <cfRule type="expression" dxfId="3347" priority="184" stopIfTrue="1">
      <formula>AND($F217&gt;0,OR($F217&lt;=$E217,$F217&gt;1,ROUND(F217-E217,6)&lt;ROUND(Mindest,6)))</formula>
    </cfRule>
  </conditionalFormatting>
  <conditionalFormatting sqref="F228:F237">
    <cfRule type="expression" dxfId="3346" priority="176" stopIfTrue="1">
      <formula>$D228="X"</formula>
    </cfRule>
    <cfRule type="expression" dxfId="3345" priority="178" stopIfTrue="1">
      <formula>AND(NOT(ISBLANK(E228)),ISBLANK(F228))</formula>
    </cfRule>
    <cfRule type="expression" dxfId="3344" priority="179" stopIfTrue="1">
      <formula>AND($F228&gt;0,OR($F228&lt;=$E228,$F228&gt;1,ROUND(F228-E228,6)&lt;ROUND(Mindest,6)))</formula>
    </cfRule>
  </conditionalFormatting>
  <conditionalFormatting sqref="F239:F248">
    <cfRule type="expression" dxfId="3343" priority="171" stopIfTrue="1">
      <formula>$D239="X"</formula>
    </cfRule>
    <cfRule type="expression" dxfId="3342" priority="173" stopIfTrue="1">
      <formula>AND(NOT(ISBLANK(E239)),ISBLANK(F239))</formula>
    </cfRule>
    <cfRule type="expression" dxfId="3341" priority="174" stopIfTrue="1">
      <formula>AND($F239&gt;0,OR($F239&lt;=$E239,$F239&gt;1,ROUND(F239-E239,6)&lt;ROUND(Mindest,6)))</formula>
    </cfRule>
  </conditionalFormatting>
  <conditionalFormatting sqref="F250:F259">
    <cfRule type="expression" dxfId="3340" priority="166" stopIfTrue="1">
      <formula>$D250="X"</formula>
    </cfRule>
    <cfRule type="expression" dxfId="3339" priority="168" stopIfTrue="1">
      <formula>AND(NOT(ISBLANK(E250)),ISBLANK(F250))</formula>
    </cfRule>
    <cfRule type="expression" dxfId="3338" priority="169" stopIfTrue="1">
      <formula>AND($F250&gt;0,OR($F250&lt;=$E250,$F250&gt;1,ROUND(F250-E250,6)&lt;ROUND(Mindest,6)))</formula>
    </cfRule>
  </conditionalFormatting>
  <conditionalFormatting sqref="F261:F270">
    <cfRule type="expression" dxfId="3337" priority="161" stopIfTrue="1">
      <formula>$D261="X"</formula>
    </cfRule>
    <cfRule type="expression" dxfId="3336" priority="163" stopIfTrue="1">
      <formula>AND(NOT(ISBLANK(E261)),ISBLANK(F261))</formula>
    </cfRule>
    <cfRule type="expression" dxfId="3335" priority="164" stopIfTrue="1">
      <formula>AND($F261&gt;0,OR($F261&lt;=$E261,$F261&gt;1,ROUND(F261-E261,6)&lt;ROUND(Mindest,6)))</formula>
    </cfRule>
  </conditionalFormatting>
  <conditionalFormatting sqref="F272:F281">
    <cfRule type="expression" dxfId="3334" priority="156" stopIfTrue="1">
      <formula>$D272="X"</formula>
    </cfRule>
    <cfRule type="expression" dxfId="3333" priority="158" stopIfTrue="1">
      <formula>AND(NOT(ISBLANK(E272)),ISBLANK(F272))</formula>
    </cfRule>
    <cfRule type="expression" dxfId="3332" priority="159" stopIfTrue="1">
      <formula>AND($F272&gt;0,OR($F272&lt;=$E272,$F272&gt;1,ROUND(F272-E272,6)&lt;ROUND(Mindest,6)))</formula>
    </cfRule>
  </conditionalFormatting>
  <conditionalFormatting sqref="F283:F292">
    <cfRule type="expression" dxfId="3331" priority="151" stopIfTrue="1">
      <formula>$D283="X"</formula>
    </cfRule>
    <cfRule type="expression" dxfId="3330" priority="153" stopIfTrue="1">
      <formula>AND(NOT(ISBLANK(E283)),ISBLANK(F283))</formula>
    </cfRule>
    <cfRule type="expression" dxfId="3329" priority="154" stopIfTrue="1">
      <formula>AND($F283&gt;0,OR($F283&lt;=$E283,$F283&gt;1,ROUND(F283-E283,6)&lt;ROUND(Mindest,6)))</formula>
    </cfRule>
  </conditionalFormatting>
  <conditionalFormatting sqref="F294:F303">
    <cfRule type="expression" dxfId="3328" priority="146" stopIfTrue="1">
      <formula>$D294="X"</formula>
    </cfRule>
    <cfRule type="expression" dxfId="3327" priority="148" stopIfTrue="1">
      <formula>AND(NOT(ISBLANK(E294)),ISBLANK(F294))</formula>
    </cfRule>
    <cfRule type="expression" dxfId="3326" priority="149" stopIfTrue="1">
      <formula>AND($F294&gt;0,OR($F294&lt;=$E294,$F294&gt;1,ROUND(F294-E294,6)&lt;ROUND(Mindest,6)))</formula>
    </cfRule>
  </conditionalFormatting>
  <conditionalFormatting sqref="F305:F314">
    <cfRule type="expression" dxfId="3325" priority="141" stopIfTrue="1">
      <formula>$D305="X"</formula>
    </cfRule>
    <cfRule type="expression" dxfId="3324" priority="143" stopIfTrue="1">
      <formula>AND(NOT(ISBLANK(E305)),ISBLANK(F305))</formula>
    </cfRule>
    <cfRule type="expression" dxfId="3323" priority="144" stopIfTrue="1">
      <formula>AND($F305&gt;0,OR($F305&lt;=$E305,$F305&gt;1,ROUND(F305-E305,6)&lt;ROUND(Mindest,6)))</formula>
    </cfRule>
  </conditionalFormatting>
  <conditionalFormatting sqref="F316:F325">
    <cfRule type="expression" dxfId="3322" priority="136" stopIfTrue="1">
      <formula>$D316="X"</formula>
    </cfRule>
    <cfRule type="expression" dxfId="3321" priority="138" stopIfTrue="1">
      <formula>AND(NOT(ISBLANK(E316)),ISBLANK(F316))</formula>
    </cfRule>
    <cfRule type="expression" dxfId="3320" priority="139" stopIfTrue="1">
      <formula>AND($F316&gt;0,OR($F316&lt;=$E316,$F316&gt;1,ROUND(F316-E316,6)&lt;ROUND(Mindest,6)))</formula>
    </cfRule>
  </conditionalFormatting>
  <conditionalFormatting sqref="F327:F336">
    <cfRule type="expression" dxfId="3319" priority="131" stopIfTrue="1">
      <formula>$D327="X"</formula>
    </cfRule>
    <cfRule type="expression" dxfId="3318" priority="133" stopIfTrue="1">
      <formula>AND(NOT(ISBLANK(E327)),ISBLANK(F327))</formula>
    </cfRule>
    <cfRule type="expression" dxfId="3317" priority="134" stopIfTrue="1">
      <formula>AND($F327&gt;0,OR($F327&lt;=$E327,$F327&gt;1,ROUND(F327-E327,6)&lt;ROUND(Mindest,6)))</formula>
    </cfRule>
  </conditionalFormatting>
  <conditionalFormatting sqref="F338:F347">
    <cfRule type="expression" dxfId="3316" priority="126" stopIfTrue="1">
      <formula>$D338="X"</formula>
    </cfRule>
    <cfRule type="expression" dxfId="3315" priority="128" stopIfTrue="1">
      <formula>AND(NOT(ISBLANK(E338)),ISBLANK(F338))</formula>
    </cfRule>
    <cfRule type="expression" dxfId="3314" priority="129" stopIfTrue="1">
      <formula>AND($F338&gt;0,OR($F338&lt;=$E338,$F338&gt;1,ROUND(F338-E338,6)&lt;ROUND(Mindest,6)))</formula>
    </cfRule>
  </conditionalFormatting>
  <conditionalFormatting sqref="E9:E17">
    <cfRule type="expression" dxfId="3313" priority="124" stopIfTrue="1">
      <formula>$D9="X"</formula>
    </cfRule>
  </conditionalFormatting>
  <conditionalFormatting sqref="E9:E17">
    <cfRule type="expression" dxfId="3312" priority="125" stopIfTrue="1">
      <formula>AND($E9&gt;0,OR($E9&lt;$F8,ISBLANK(F8)))</formula>
    </cfRule>
  </conditionalFormatting>
  <conditionalFormatting sqref="E20:E28">
    <cfRule type="expression" dxfId="3311" priority="122" stopIfTrue="1">
      <formula>$D20="X"</formula>
    </cfRule>
  </conditionalFormatting>
  <conditionalFormatting sqref="E20:E28">
    <cfRule type="expression" dxfId="3310" priority="123" stopIfTrue="1">
      <formula>AND($E20&gt;0,OR($E20&lt;$F19,ISBLANK(F19)))</formula>
    </cfRule>
  </conditionalFormatting>
  <conditionalFormatting sqref="E31:E39">
    <cfRule type="expression" dxfId="3309" priority="120" stopIfTrue="1">
      <formula>$D31="X"</formula>
    </cfRule>
  </conditionalFormatting>
  <conditionalFormatting sqref="E31:E39">
    <cfRule type="expression" dxfId="3308" priority="121" stopIfTrue="1">
      <formula>AND($E31&gt;0,OR($E31&lt;$F30,ISBLANK(F30)))</formula>
    </cfRule>
  </conditionalFormatting>
  <conditionalFormatting sqref="E42:E50">
    <cfRule type="expression" dxfId="3307" priority="118" stopIfTrue="1">
      <formula>$D42="X"</formula>
    </cfRule>
  </conditionalFormatting>
  <conditionalFormatting sqref="E42:E50">
    <cfRule type="expression" dxfId="3306" priority="119" stopIfTrue="1">
      <formula>AND($E42&gt;0,OR($E42&lt;$F41,ISBLANK(F41)))</formula>
    </cfRule>
  </conditionalFormatting>
  <conditionalFormatting sqref="E53:E61">
    <cfRule type="expression" dxfId="3305" priority="116" stopIfTrue="1">
      <formula>$D53="X"</formula>
    </cfRule>
  </conditionalFormatting>
  <conditionalFormatting sqref="E53:E61">
    <cfRule type="expression" dxfId="3304" priority="117" stopIfTrue="1">
      <formula>AND($E53&gt;0,OR($E53&lt;$F52,ISBLANK(F52)))</formula>
    </cfRule>
  </conditionalFormatting>
  <conditionalFormatting sqref="E64:E72">
    <cfRule type="expression" dxfId="3303" priority="114" stopIfTrue="1">
      <formula>$D64="X"</formula>
    </cfRule>
  </conditionalFormatting>
  <conditionalFormatting sqref="E64:E72">
    <cfRule type="expression" dxfId="3302" priority="115" stopIfTrue="1">
      <formula>AND($E64&gt;0,OR($E64&lt;$F63,ISBLANK(F63)))</formula>
    </cfRule>
  </conditionalFormatting>
  <conditionalFormatting sqref="E75:E83">
    <cfRule type="expression" dxfId="3301" priority="112" stopIfTrue="1">
      <formula>$D75="X"</formula>
    </cfRule>
  </conditionalFormatting>
  <conditionalFormatting sqref="E75:E83">
    <cfRule type="expression" dxfId="3300" priority="113" stopIfTrue="1">
      <formula>AND($E75&gt;0,OR($E75&lt;$F74,ISBLANK(F74)))</formula>
    </cfRule>
  </conditionalFormatting>
  <conditionalFormatting sqref="E86:E94">
    <cfRule type="expression" dxfId="3299" priority="110" stopIfTrue="1">
      <formula>$D86="X"</formula>
    </cfRule>
  </conditionalFormatting>
  <conditionalFormatting sqref="E86:E94">
    <cfRule type="expression" dxfId="3298" priority="111" stopIfTrue="1">
      <formula>AND($E86&gt;0,OR($E86&lt;$F85,ISBLANK(F85)))</formula>
    </cfRule>
  </conditionalFormatting>
  <conditionalFormatting sqref="E97:E105">
    <cfRule type="expression" dxfId="3297" priority="108" stopIfTrue="1">
      <formula>$D97="X"</formula>
    </cfRule>
  </conditionalFormatting>
  <conditionalFormatting sqref="E97:E105">
    <cfRule type="expression" dxfId="3296" priority="109" stopIfTrue="1">
      <formula>AND($E97&gt;0,OR($E97&lt;$F96,ISBLANK(F96)))</formula>
    </cfRule>
  </conditionalFormatting>
  <conditionalFormatting sqref="E108:E116">
    <cfRule type="expression" dxfId="3295" priority="106" stopIfTrue="1">
      <formula>$D108="X"</formula>
    </cfRule>
  </conditionalFormatting>
  <conditionalFormatting sqref="E108:E116">
    <cfRule type="expression" dxfId="3294" priority="107" stopIfTrue="1">
      <formula>AND($E108&gt;0,OR($E108&lt;$F107,ISBLANK(F107)))</formula>
    </cfRule>
  </conditionalFormatting>
  <conditionalFormatting sqref="E119:E127">
    <cfRule type="expression" dxfId="3293" priority="104" stopIfTrue="1">
      <formula>$D119="X"</formula>
    </cfRule>
  </conditionalFormatting>
  <conditionalFormatting sqref="E119:E127">
    <cfRule type="expression" dxfId="3292" priority="105" stopIfTrue="1">
      <formula>AND($E119&gt;0,OR($E119&lt;$F118,ISBLANK(F118)))</formula>
    </cfRule>
  </conditionalFormatting>
  <conditionalFormatting sqref="E130:E138">
    <cfRule type="expression" dxfId="3291" priority="102" stopIfTrue="1">
      <formula>$D130="X"</formula>
    </cfRule>
  </conditionalFormatting>
  <conditionalFormatting sqref="E130:E138">
    <cfRule type="expression" dxfId="3290" priority="103" stopIfTrue="1">
      <formula>AND($E130&gt;0,OR($E130&lt;$F129,ISBLANK(F129)))</formula>
    </cfRule>
  </conditionalFormatting>
  <conditionalFormatting sqref="E141:E149">
    <cfRule type="expression" dxfId="3289" priority="100" stopIfTrue="1">
      <formula>$D141="X"</formula>
    </cfRule>
  </conditionalFormatting>
  <conditionalFormatting sqref="E141:E149">
    <cfRule type="expression" dxfId="3288" priority="101" stopIfTrue="1">
      <formula>AND($E141&gt;0,OR($E141&lt;$F140,ISBLANK(F140)))</formula>
    </cfRule>
  </conditionalFormatting>
  <conditionalFormatting sqref="E152:E160">
    <cfRule type="expression" dxfId="3287" priority="98" stopIfTrue="1">
      <formula>$D152="X"</formula>
    </cfRule>
  </conditionalFormatting>
  <conditionalFormatting sqref="E152:E160">
    <cfRule type="expression" dxfId="3286" priority="99" stopIfTrue="1">
      <formula>AND($E152&gt;0,OR($E152&lt;$F151,ISBLANK(F151)))</formula>
    </cfRule>
  </conditionalFormatting>
  <conditionalFormatting sqref="E163:E171">
    <cfRule type="expression" dxfId="3285" priority="96" stopIfTrue="1">
      <formula>$D163="X"</formula>
    </cfRule>
  </conditionalFormatting>
  <conditionalFormatting sqref="E163:E171">
    <cfRule type="expression" dxfId="3284" priority="97" stopIfTrue="1">
      <formula>AND($E163&gt;0,OR($E163&lt;$F162,ISBLANK(F162)))</formula>
    </cfRule>
  </conditionalFormatting>
  <conditionalFormatting sqref="E174:E182">
    <cfRule type="expression" dxfId="3283" priority="94" stopIfTrue="1">
      <formula>$D174="X"</formula>
    </cfRule>
  </conditionalFormatting>
  <conditionalFormatting sqref="E174:E182">
    <cfRule type="expression" dxfId="3282" priority="95" stopIfTrue="1">
      <formula>AND($E174&gt;0,OR($E174&lt;$F173,ISBLANK(F173)))</formula>
    </cfRule>
  </conditionalFormatting>
  <conditionalFormatting sqref="E185:E193">
    <cfRule type="expression" dxfId="3281" priority="92" stopIfTrue="1">
      <formula>$D185="X"</formula>
    </cfRule>
  </conditionalFormatting>
  <conditionalFormatting sqref="E185:E193">
    <cfRule type="expression" dxfId="3280" priority="93" stopIfTrue="1">
      <formula>AND($E185&gt;0,OR($E185&lt;$F184,ISBLANK(F184)))</formula>
    </cfRule>
  </conditionalFormatting>
  <conditionalFormatting sqref="E196:E204">
    <cfRule type="expression" dxfId="3279" priority="90" stopIfTrue="1">
      <formula>$D196="X"</formula>
    </cfRule>
  </conditionalFormatting>
  <conditionalFormatting sqref="E196:E204">
    <cfRule type="expression" dxfId="3278" priority="91" stopIfTrue="1">
      <formula>AND($E196&gt;0,OR($E196&lt;$F195,ISBLANK(F195)))</formula>
    </cfRule>
  </conditionalFormatting>
  <conditionalFormatting sqref="E207:E215">
    <cfRule type="expression" dxfId="3277" priority="88" stopIfTrue="1">
      <formula>$D207="X"</formula>
    </cfRule>
  </conditionalFormatting>
  <conditionalFormatting sqref="E207:E215">
    <cfRule type="expression" dxfId="3276" priority="89" stopIfTrue="1">
      <formula>AND($E207&gt;0,OR($E207&lt;$F206,ISBLANK(F206)))</formula>
    </cfRule>
  </conditionalFormatting>
  <conditionalFormatting sqref="E218:E226">
    <cfRule type="expression" dxfId="3275" priority="86" stopIfTrue="1">
      <formula>$D218="X"</formula>
    </cfRule>
  </conditionalFormatting>
  <conditionalFormatting sqref="E218:E226">
    <cfRule type="expression" dxfId="3274" priority="87" stopIfTrue="1">
      <formula>AND($E218&gt;0,OR($E218&lt;$F217,ISBLANK(F217)))</formula>
    </cfRule>
  </conditionalFormatting>
  <conditionalFormatting sqref="E229:E237">
    <cfRule type="expression" dxfId="3273" priority="84" stopIfTrue="1">
      <formula>$D229="X"</formula>
    </cfRule>
  </conditionalFormatting>
  <conditionalFormatting sqref="E229:E237">
    <cfRule type="expression" dxfId="3272" priority="85" stopIfTrue="1">
      <formula>AND($E229&gt;0,OR($E229&lt;$F228,ISBLANK(F228)))</formula>
    </cfRule>
  </conditionalFormatting>
  <conditionalFormatting sqref="E240:E248">
    <cfRule type="expression" dxfId="3271" priority="82" stopIfTrue="1">
      <formula>$D240="X"</formula>
    </cfRule>
  </conditionalFormatting>
  <conditionalFormatting sqref="E240:E248">
    <cfRule type="expression" dxfId="3270" priority="83" stopIfTrue="1">
      <formula>AND($E240&gt;0,OR($E240&lt;$F239,ISBLANK(F239)))</formula>
    </cfRule>
  </conditionalFormatting>
  <conditionalFormatting sqref="E251:E259">
    <cfRule type="expression" dxfId="3269" priority="80" stopIfTrue="1">
      <formula>$D251="X"</formula>
    </cfRule>
  </conditionalFormatting>
  <conditionalFormatting sqref="E251:E259">
    <cfRule type="expression" dxfId="3268" priority="81" stopIfTrue="1">
      <formula>AND($E251&gt;0,OR($E251&lt;$F250,ISBLANK(F250)))</formula>
    </cfRule>
  </conditionalFormatting>
  <conditionalFormatting sqref="E262:E270">
    <cfRule type="expression" dxfId="3267" priority="78" stopIfTrue="1">
      <formula>$D262="X"</formula>
    </cfRule>
  </conditionalFormatting>
  <conditionalFormatting sqref="E262:E270">
    <cfRule type="expression" dxfId="3266" priority="79" stopIfTrue="1">
      <formula>AND($E262&gt;0,OR($E262&lt;$F261,ISBLANK(F261)))</formula>
    </cfRule>
  </conditionalFormatting>
  <conditionalFormatting sqref="E273:E281">
    <cfRule type="expression" dxfId="3265" priority="76" stopIfTrue="1">
      <formula>$D273="X"</formula>
    </cfRule>
  </conditionalFormatting>
  <conditionalFormatting sqref="E273:E281">
    <cfRule type="expression" dxfId="3264" priority="77" stopIfTrue="1">
      <formula>AND($E273&gt;0,OR($E273&lt;$F272,ISBLANK(F272)))</formula>
    </cfRule>
  </conditionalFormatting>
  <conditionalFormatting sqref="E284:E292">
    <cfRule type="expression" dxfId="3263" priority="74" stopIfTrue="1">
      <formula>$D284="X"</formula>
    </cfRule>
  </conditionalFormatting>
  <conditionalFormatting sqref="E284:E292">
    <cfRule type="expression" dxfId="3262" priority="75" stopIfTrue="1">
      <formula>AND($E284&gt;0,OR($E284&lt;$F283,ISBLANK(F283)))</formula>
    </cfRule>
  </conditionalFormatting>
  <conditionalFormatting sqref="E295:E303">
    <cfRule type="expression" dxfId="3261" priority="72" stopIfTrue="1">
      <formula>$D295="X"</formula>
    </cfRule>
  </conditionalFormatting>
  <conditionalFormatting sqref="E295:E303">
    <cfRule type="expression" dxfId="3260" priority="73" stopIfTrue="1">
      <formula>AND($E295&gt;0,OR($E295&lt;$F294,ISBLANK(F294)))</formula>
    </cfRule>
  </conditionalFormatting>
  <conditionalFormatting sqref="E306:E314">
    <cfRule type="expression" dxfId="3259" priority="70" stopIfTrue="1">
      <formula>$D306="X"</formula>
    </cfRule>
  </conditionalFormatting>
  <conditionalFormatting sqref="E306:E314">
    <cfRule type="expression" dxfId="3258" priority="71" stopIfTrue="1">
      <formula>AND($E306&gt;0,OR($E306&lt;$F305,ISBLANK(F305)))</formula>
    </cfRule>
  </conditionalFormatting>
  <conditionalFormatting sqref="E317:E325">
    <cfRule type="expression" dxfId="3257" priority="68" stopIfTrue="1">
      <formula>$D317="X"</formula>
    </cfRule>
  </conditionalFormatting>
  <conditionalFormatting sqref="E317:E325">
    <cfRule type="expression" dxfId="3256" priority="69" stopIfTrue="1">
      <formula>AND($E317&gt;0,OR($E317&lt;$F316,ISBLANK(F316)))</formula>
    </cfRule>
  </conditionalFormatting>
  <conditionalFormatting sqref="E328:E336">
    <cfRule type="expression" dxfId="3255" priority="66" stopIfTrue="1">
      <formula>$D328="X"</formula>
    </cfRule>
  </conditionalFormatting>
  <conditionalFormatting sqref="E328:E336">
    <cfRule type="expression" dxfId="3254" priority="67" stopIfTrue="1">
      <formula>AND($E328&gt;0,OR($E328&lt;$F327,ISBLANK(F327)))</formula>
    </cfRule>
  </conditionalFormatting>
  <conditionalFormatting sqref="E339:E347">
    <cfRule type="expression" dxfId="3253" priority="64" stopIfTrue="1">
      <formula>$D339="X"</formula>
    </cfRule>
  </conditionalFormatting>
  <conditionalFormatting sqref="E339:E347">
    <cfRule type="expression" dxfId="3252"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3251" priority="63">
      <formula>OR($N$5="x",$N$5="X")</formula>
    </cfRule>
  </conditionalFormatting>
  <conditionalFormatting sqref="O348">
    <cfRule type="expression" dxfId="3250" priority="1" stopIfTrue="1">
      <formula>$D348="X"</formula>
    </cfRule>
  </conditionalFormatting>
  <conditionalFormatting sqref="P29">
    <cfRule type="expression" dxfId="3249" priority="61" stopIfTrue="1">
      <formula>$D29="X"</formula>
    </cfRule>
  </conditionalFormatting>
  <conditionalFormatting sqref="P40">
    <cfRule type="expression" dxfId="3248" priority="60" stopIfTrue="1">
      <formula>$D40="X"</formula>
    </cfRule>
  </conditionalFormatting>
  <conditionalFormatting sqref="P51">
    <cfRule type="expression" dxfId="3247" priority="59" stopIfTrue="1">
      <formula>$D51="X"</formula>
    </cfRule>
  </conditionalFormatting>
  <conditionalFormatting sqref="P62">
    <cfRule type="expression" dxfId="3246" priority="58" stopIfTrue="1">
      <formula>$D62="X"</formula>
    </cfRule>
  </conditionalFormatting>
  <conditionalFormatting sqref="P73">
    <cfRule type="expression" dxfId="3245" priority="57" stopIfTrue="1">
      <formula>$D73="X"</formula>
    </cfRule>
  </conditionalFormatting>
  <conditionalFormatting sqref="P84">
    <cfRule type="expression" dxfId="3244" priority="56" stopIfTrue="1">
      <formula>$D84="X"</formula>
    </cfRule>
  </conditionalFormatting>
  <conditionalFormatting sqref="P95">
    <cfRule type="expression" dxfId="3243" priority="55" stopIfTrue="1">
      <formula>$D95="X"</formula>
    </cfRule>
  </conditionalFormatting>
  <conditionalFormatting sqref="P106">
    <cfRule type="expression" dxfId="3242" priority="54" stopIfTrue="1">
      <formula>$D106="X"</formula>
    </cfRule>
  </conditionalFormatting>
  <conditionalFormatting sqref="P117">
    <cfRule type="expression" dxfId="3241" priority="53" stopIfTrue="1">
      <formula>$D117="X"</formula>
    </cfRule>
  </conditionalFormatting>
  <conditionalFormatting sqref="P128">
    <cfRule type="expression" dxfId="3240" priority="52" stopIfTrue="1">
      <formula>$D128="X"</formula>
    </cfRule>
  </conditionalFormatting>
  <conditionalFormatting sqref="P139">
    <cfRule type="expression" dxfId="3239" priority="51" stopIfTrue="1">
      <formula>$D139="X"</formula>
    </cfRule>
  </conditionalFormatting>
  <conditionalFormatting sqref="P150">
    <cfRule type="expression" dxfId="3238" priority="50" stopIfTrue="1">
      <formula>$D150="X"</formula>
    </cfRule>
  </conditionalFormatting>
  <conditionalFormatting sqref="P161">
    <cfRule type="expression" dxfId="3237" priority="49" stopIfTrue="1">
      <formula>$D161="X"</formula>
    </cfRule>
  </conditionalFormatting>
  <conditionalFormatting sqref="P172">
    <cfRule type="expression" dxfId="3236" priority="48" stopIfTrue="1">
      <formula>$D172="X"</formula>
    </cfRule>
  </conditionalFormatting>
  <conditionalFormatting sqref="P183">
    <cfRule type="expression" dxfId="3235" priority="47" stopIfTrue="1">
      <formula>$D183="X"</formula>
    </cfRule>
  </conditionalFormatting>
  <conditionalFormatting sqref="P194">
    <cfRule type="expression" dxfId="3234" priority="46" stopIfTrue="1">
      <formula>$D194="X"</formula>
    </cfRule>
  </conditionalFormatting>
  <conditionalFormatting sqref="P205">
    <cfRule type="expression" dxfId="3233" priority="45" stopIfTrue="1">
      <formula>$D205="X"</formula>
    </cfRule>
  </conditionalFormatting>
  <conditionalFormatting sqref="P216">
    <cfRule type="expression" dxfId="3232" priority="44" stopIfTrue="1">
      <formula>$D216="X"</formula>
    </cfRule>
  </conditionalFormatting>
  <conditionalFormatting sqref="P227">
    <cfRule type="expression" dxfId="3231" priority="43" stopIfTrue="1">
      <formula>$D227="X"</formula>
    </cfRule>
  </conditionalFormatting>
  <conditionalFormatting sqref="P238">
    <cfRule type="expression" dxfId="3230" priority="42" stopIfTrue="1">
      <formula>$D238="X"</formula>
    </cfRule>
  </conditionalFormatting>
  <conditionalFormatting sqref="P249">
    <cfRule type="expression" dxfId="3229" priority="41" stopIfTrue="1">
      <formula>$D249="X"</formula>
    </cfRule>
  </conditionalFormatting>
  <conditionalFormatting sqref="P260">
    <cfRule type="expression" dxfId="3228" priority="40" stopIfTrue="1">
      <formula>$D260="X"</formula>
    </cfRule>
  </conditionalFormatting>
  <conditionalFormatting sqref="P271">
    <cfRule type="expression" dxfId="3227" priority="39" stopIfTrue="1">
      <formula>$D271="X"</formula>
    </cfRule>
  </conditionalFormatting>
  <conditionalFormatting sqref="P282">
    <cfRule type="expression" dxfId="3226" priority="38" stopIfTrue="1">
      <formula>$D282="X"</formula>
    </cfRule>
  </conditionalFormatting>
  <conditionalFormatting sqref="P293">
    <cfRule type="expression" dxfId="3225" priority="37" stopIfTrue="1">
      <formula>$D293="X"</formula>
    </cfRule>
  </conditionalFormatting>
  <conditionalFormatting sqref="P304">
    <cfRule type="expression" dxfId="3224" priority="36" stopIfTrue="1">
      <formula>$D304="X"</formula>
    </cfRule>
  </conditionalFormatting>
  <conditionalFormatting sqref="P315">
    <cfRule type="expression" dxfId="3223" priority="35" stopIfTrue="1">
      <formula>$D315="X"</formula>
    </cfRule>
  </conditionalFormatting>
  <conditionalFormatting sqref="P326">
    <cfRule type="expression" dxfId="3222" priority="34" stopIfTrue="1">
      <formula>$D326="X"</formula>
    </cfRule>
  </conditionalFormatting>
  <conditionalFormatting sqref="P337">
    <cfRule type="expression" dxfId="3221" priority="33" stopIfTrue="1">
      <formula>$D337="X"</formula>
    </cfRule>
  </conditionalFormatting>
  <conditionalFormatting sqref="P348">
    <cfRule type="expression" dxfId="3220" priority="32" stopIfTrue="1">
      <formula>$D348="X"</formula>
    </cfRule>
  </conditionalFormatting>
  <conditionalFormatting sqref="O18">
    <cfRule type="expression" dxfId="3219" priority="31" stopIfTrue="1">
      <formula>$D18="X"</formula>
    </cfRule>
  </conditionalFormatting>
  <conditionalFormatting sqref="O29">
    <cfRule type="expression" dxfId="3218" priority="30" stopIfTrue="1">
      <formula>$D29="X"</formula>
    </cfRule>
  </conditionalFormatting>
  <conditionalFormatting sqref="O40">
    <cfRule type="expression" dxfId="3217" priority="29" stopIfTrue="1">
      <formula>$D40="X"</formula>
    </cfRule>
  </conditionalFormatting>
  <conditionalFormatting sqref="O51">
    <cfRule type="expression" dxfId="3216" priority="28" stopIfTrue="1">
      <formula>$D51="X"</formula>
    </cfRule>
  </conditionalFormatting>
  <conditionalFormatting sqref="O62">
    <cfRule type="expression" dxfId="3215" priority="27" stopIfTrue="1">
      <formula>$D62="X"</formula>
    </cfRule>
  </conditionalFormatting>
  <conditionalFormatting sqref="O73">
    <cfRule type="expression" dxfId="3214" priority="26" stopIfTrue="1">
      <formula>$D73="X"</formula>
    </cfRule>
  </conditionalFormatting>
  <conditionalFormatting sqref="O84">
    <cfRule type="expression" dxfId="3213" priority="25" stopIfTrue="1">
      <formula>$D84="X"</formula>
    </cfRule>
  </conditionalFormatting>
  <conditionalFormatting sqref="O95">
    <cfRule type="expression" dxfId="3212" priority="24" stopIfTrue="1">
      <formula>$D95="X"</formula>
    </cfRule>
  </conditionalFormatting>
  <conditionalFormatting sqref="O106">
    <cfRule type="expression" dxfId="3211" priority="23" stopIfTrue="1">
      <formula>$D106="X"</formula>
    </cfRule>
  </conditionalFormatting>
  <conditionalFormatting sqref="O117">
    <cfRule type="expression" dxfId="3210" priority="22" stopIfTrue="1">
      <formula>$D117="X"</formula>
    </cfRule>
  </conditionalFormatting>
  <conditionalFormatting sqref="O128">
    <cfRule type="expression" dxfId="3209" priority="21" stopIfTrue="1">
      <formula>$D128="X"</formula>
    </cfRule>
  </conditionalFormatting>
  <conditionalFormatting sqref="O139">
    <cfRule type="expression" dxfId="3208" priority="20" stopIfTrue="1">
      <formula>$D139="X"</formula>
    </cfRule>
  </conditionalFormatting>
  <conditionalFormatting sqref="O150">
    <cfRule type="expression" dxfId="3207" priority="19" stopIfTrue="1">
      <formula>$D150="X"</formula>
    </cfRule>
  </conditionalFormatting>
  <conditionalFormatting sqref="O161">
    <cfRule type="expression" dxfId="3206" priority="18" stopIfTrue="1">
      <formula>$D161="X"</formula>
    </cfRule>
  </conditionalFormatting>
  <conditionalFormatting sqref="O172">
    <cfRule type="expression" dxfId="3205" priority="17" stopIfTrue="1">
      <formula>$D172="X"</formula>
    </cfRule>
  </conditionalFormatting>
  <conditionalFormatting sqref="O183">
    <cfRule type="expression" dxfId="3204" priority="16" stopIfTrue="1">
      <formula>$D183="X"</formula>
    </cfRule>
  </conditionalFormatting>
  <conditionalFormatting sqref="O194">
    <cfRule type="expression" dxfId="3203" priority="15" stopIfTrue="1">
      <formula>$D194="X"</formula>
    </cfRule>
  </conditionalFormatting>
  <conditionalFormatting sqref="O205">
    <cfRule type="expression" dxfId="3202" priority="14" stopIfTrue="1">
      <formula>$D205="X"</formula>
    </cfRule>
  </conditionalFormatting>
  <conditionalFormatting sqref="O216">
    <cfRule type="expression" dxfId="3201" priority="13" stopIfTrue="1">
      <formula>$D216="X"</formula>
    </cfRule>
  </conditionalFormatting>
  <conditionalFormatting sqref="O227">
    <cfRule type="expression" dxfId="3200" priority="12" stopIfTrue="1">
      <formula>$D227="X"</formula>
    </cfRule>
  </conditionalFormatting>
  <conditionalFormatting sqref="O238">
    <cfRule type="expression" dxfId="3199" priority="11" stopIfTrue="1">
      <formula>$D238="X"</formula>
    </cfRule>
  </conditionalFormatting>
  <conditionalFormatting sqref="O249">
    <cfRule type="expression" dxfId="3198" priority="10" stopIfTrue="1">
      <formula>$D249="X"</formula>
    </cfRule>
  </conditionalFormatting>
  <conditionalFormatting sqref="O260">
    <cfRule type="expression" dxfId="3197" priority="9" stopIfTrue="1">
      <formula>$D260="X"</formula>
    </cfRule>
  </conditionalFormatting>
  <conditionalFormatting sqref="O271">
    <cfRule type="expression" dxfId="3196" priority="8" stopIfTrue="1">
      <formula>$D271="X"</formula>
    </cfRule>
  </conditionalFormatting>
  <conditionalFormatting sqref="O282">
    <cfRule type="expression" dxfId="3195" priority="7" stopIfTrue="1">
      <formula>$D282="X"</formula>
    </cfRule>
  </conditionalFormatting>
  <conditionalFormatting sqref="O293">
    <cfRule type="expression" dxfId="3194" priority="6" stopIfTrue="1">
      <formula>$D293="X"</formula>
    </cfRule>
  </conditionalFormatting>
  <conditionalFormatting sqref="O304">
    <cfRule type="expression" dxfId="3193" priority="5" stopIfTrue="1">
      <formula>$D304="X"</formula>
    </cfRule>
  </conditionalFormatting>
  <conditionalFormatting sqref="O315">
    <cfRule type="expression" dxfId="3192" priority="4" stopIfTrue="1">
      <formula>$D315="X"</formula>
    </cfRule>
  </conditionalFormatting>
  <conditionalFormatting sqref="O326">
    <cfRule type="expression" dxfId="3191" priority="3" stopIfTrue="1">
      <formula>$D326="X"</formula>
    </cfRule>
  </conditionalFormatting>
  <conditionalFormatting sqref="O337">
    <cfRule type="expression" dxfId="3190"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7607218A-7652-4EFD-BA6E-C62E3B076E5E}">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814B6E4B-2F1C-4964-985B-51A303BE94EB}">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28EDA727-A066-481C-A8C0-306A4864B782}">
            <xm:f>ABS($K$350)&gt;(DATEN!$C$5-DATEN!$C$6)*2</xm:f>
            <x14:dxf>
              <fill>
                <patternFill>
                  <bgColor rgb="FFFF0000"/>
                </patternFill>
              </fill>
            </x14:dxf>
          </x14:cfRule>
          <x14:cfRule type="expression" priority="383" id="{77AA51C6-B3E9-46E2-890B-B4E792DD5D1B}">
            <xm:f>ABS($K$350)&gt;(DATEN!$C$5-DATEN!$C$6)</xm:f>
            <x14:dxf>
              <fill>
                <patternFill>
                  <bgColor rgb="FFFFFF00"/>
                </patternFill>
              </fill>
            </x14:dxf>
          </x14:cfRule>
          <xm:sqref>K350</xm:sqref>
        </x14:conditionalFormatting>
        <x14:conditionalFormatting xmlns:xm="http://schemas.microsoft.com/office/excel/2006/main">
          <x14:cfRule type="expression" priority="380" id="{69AD8BD0-1FA3-40E3-A8D6-CDD4BD578C51}">
            <xm:f>ABS($K$353)&gt;(DATEN!$C$5-DATEN!$C$6)*2</xm:f>
            <x14:dxf>
              <fill>
                <patternFill>
                  <bgColor rgb="FFFF0000"/>
                </patternFill>
              </fill>
            </x14:dxf>
          </x14:cfRule>
          <x14:cfRule type="expression" priority="381" id="{F6E64BAD-9503-439D-A114-4818B091DCCA}">
            <xm:f>ABS($K$353)&gt;(DATEN!$C$5-DATEN!$C$6)</xm:f>
            <x14:dxf>
              <fill>
                <patternFill>
                  <bgColor rgb="FFFFFF00"/>
                </patternFill>
              </fill>
            </x14:dxf>
          </x14:cfRule>
          <xm:sqref>K353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dimension ref="A1:AA357"/>
  <sheetViews>
    <sheetView showGridLines="0" zoomScaleNormal="100" zoomScaleSheetLayoutView="100" workbookViewId="0">
      <pane ySplit="7" topLeftCell="A8" activePane="bottomLeft" state="frozen"/>
      <selection activeCell="C3" sqref="C3:D3"/>
      <selection pane="bottomLeft" activeCell="E8" sqref="E8"/>
    </sheetView>
  </sheetViews>
  <sheetFormatPr baseColWidth="10" defaultColWidth="11.42578125" defaultRowHeight="17.25" customHeight="1" x14ac:dyDescent="0.25"/>
  <cols>
    <col min="1" max="1" width="3.28515625" style="2" customWidth="1"/>
    <col min="2" max="2" width="6.5703125" style="4" customWidth="1"/>
    <col min="3" max="3" width="3.140625" style="4" hidden="1" customWidth="1"/>
    <col min="4" max="4" width="3.85546875" style="1" hidden="1" customWidth="1"/>
    <col min="5" max="6" width="6.7109375" style="1" customWidth="1"/>
    <col min="7" max="7" width="28.7109375" style="1" customWidth="1"/>
    <col min="8" max="8" width="5.7109375" style="83" customWidth="1"/>
    <col min="9" max="9" width="5.28515625" style="6" customWidth="1"/>
    <col min="10" max="10" width="3.42578125" style="6" customWidth="1"/>
    <col min="11" max="11" width="10" style="4" customWidth="1"/>
    <col min="12" max="12" width="18.7109375" style="9" customWidth="1"/>
    <col min="13" max="14" width="7.28515625" style="1" customWidth="1"/>
    <col min="15" max="15" width="8.140625" style="1" customWidth="1"/>
    <col min="16" max="16" width="7.28515625" style="1" hidden="1" customWidth="1"/>
    <col min="17" max="17" width="6" style="1" hidden="1" customWidth="1"/>
    <col min="18" max="18" width="5.42578125" style="1" hidden="1" customWidth="1"/>
    <col min="19" max="21" width="3.28515625" style="1" hidden="1" customWidth="1"/>
    <col min="22" max="22" width="8.42578125" style="1" hidden="1" customWidth="1"/>
    <col min="23" max="23" width="18.28515625" style="1" hidden="1" customWidth="1"/>
    <col min="24" max="24" width="11.42578125" style="1" hidden="1" customWidth="1"/>
    <col min="25" max="25" width="0" style="1" hidden="1" customWidth="1"/>
    <col min="26" max="26" width="30.140625" style="1" hidden="1" customWidth="1"/>
    <col min="27" max="27" width="0" style="1" hidden="1" customWidth="1"/>
    <col min="28" max="16384" width="11.42578125" style="1"/>
  </cols>
  <sheetData>
    <row r="1" spans="1:27" ht="15" x14ac:dyDescent="0.25"/>
    <row r="2" spans="1:27" ht="23.25" customHeight="1" x14ac:dyDescent="0.25">
      <c r="A2" s="10">
        <v>5</v>
      </c>
      <c r="B2" s="296" t="str">
        <f>CONCATENATE("Arbeitszeiterfassung ",TEXT(B18,"MMMM JJJJ"))</f>
        <v>Arbeitszeiterfassung Mai 2026</v>
      </c>
      <c r="C2" s="296"/>
      <c r="D2" s="296"/>
      <c r="E2" s="296"/>
      <c r="F2" s="296"/>
      <c r="G2" s="296"/>
      <c r="H2" s="296"/>
      <c r="I2" s="296"/>
      <c r="J2" s="166"/>
      <c r="K2" s="30"/>
      <c r="L2" s="30"/>
    </row>
    <row r="3" spans="1:27" ht="17.25" customHeight="1" x14ac:dyDescent="0.25">
      <c r="A3" s="10"/>
      <c r="B3" s="297" t="str">
        <f>DATEN!C3</f>
        <v>Petra Mustermann</v>
      </c>
      <c r="C3" s="297"/>
      <c r="D3" s="297"/>
      <c r="E3" s="297"/>
      <c r="F3" s="297"/>
      <c r="G3" s="297"/>
      <c r="H3" s="297"/>
      <c r="I3" s="297"/>
      <c r="J3" s="115"/>
      <c r="K3" s="31"/>
      <c r="L3" s="31"/>
      <c r="M3" s="282" t="s">
        <v>47</v>
      </c>
      <c r="N3" s="283"/>
      <c r="O3" s="121"/>
      <c r="P3" s="121"/>
    </row>
    <row r="4" spans="1:27" ht="15.75" customHeight="1" thickBot="1" x14ac:dyDescent="0.3">
      <c r="B4" s="196" t="str">
        <f>IF(DATEN!S21="","!!! Dieser Monat wird nicht gewertet !!!","")</f>
        <v/>
      </c>
      <c r="D4" s="18"/>
      <c r="I4" s="7"/>
      <c r="J4" s="7"/>
      <c r="M4" s="280" t="s">
        <v>176</v>
      </c>
      <c r="N4" s="281"/>
      <c r="O4" s="121"/>
      <c r="P4" s="121"/>
    </row>
    <row r="5" spans="1:27" ht="15.75" customHeight="1" thickBot="1" x14ac:dyDescent="0.25">
      <c r="D5" s="18"/>
      <c r="E5" s="100"/>
      <c r="F5" s="101">
        <f>MAX(April!F338:F347)</f>
        <v>0</v>
      </c>
      <c r="G5" s="98" t="s">
        <v>123</v>
      </c>
      <c r="I5" s="7"/>
      <c r="J5" s="7"/>
      <c r="M5" s="200" t="s">
        <v>177</v>
      </c>
      <c r="N5" s="199"/>
      <c r="O5" s="201"/>
      <c r="P5" s="201"/>
    </row>
    <row r="6" spans="1:27" ht="29.25" customHeight="1" x14ac:dyDescent="0.25">
      <c r="B6" s="298" t="s">
        <v>13</v>
      </c>
      <c r="C6" s="299" t="s">
        <v>37</v>
      </c>
      <c r="D6" s="303" t="s">
        <v>93</v>
      </c>
      <c r="E6" s="305" t="s">
        <v>24</v>
      </c>
      <c r="F6" s="306"/>
      <c r="G6" s="307"/>
      <c r="H6" s="102"/>
      <c r="I6" s="301" t="s">
        <v>69</v>
      </c>
      <c r="J6" s="329" t="s">
        <v>168</v>
      </c>
      <c r="K6" s="288" t="s">
        <v>26</v>
      </c>
      <c r="L6" s="322" t="s">
        <v>27</v>
      </c>
      <c r="M6" s="315" t="s">
        <v>73</v>
      </c>
      <c r="N6" s="327" t="s">
        <v>85</v>
      </c>
      <c r="O6" s="327" t="s">
        <v>179</v>
      </c>
      <c r="P6" s="327" t="s">
        <v>169</v>
      </c>
      <c r="Q6" s="317" t="s">
        <v>82</v>
      </c>
      <c r="R6" s="317" t="s">
        <v>86</v>
      </c>
      <c r="S6" s="317" t="s">
        <v>83</v>
      </c>
      <c r="T6" s="320" t="s">
        <v>84</v>
      </c>
      <c r="U6" s="320" t="s">
        <v>95</v>
      </c>
      <c r="V6" s="308" t="s">
        <v>73</v>
      </c>
      <c r="W6" s="308"/>
      <c r="X6" s="144" t="s">
        <v>108</v>
      </c>
    </row>
    <row r="7" spans="1:27" ht="33" customHeight="1" x14ac:dyDescent="0.25">
      <c r="B7" s="298"/>
      <c r="C7" s="300"/>
      <c r="D7" s="304"/>
      <c r="E7" s="56" t="s">
        <v>22</v>
      </c>
      <c r="F7" s="57" t="s">
        <v>23</v>
      </c>
      <c r="G7" s="56" t="s">
        <v>66</v>
      </c>
      <c r="H7" s="103" t="s">
        <v>89</v>
      </c>
      <c r="I7" s="302"/>
      <c r="J7" s="330"/>
      <c r="K7" s="289"/>
      <c r="L7" s="323"/>
      <c r="M7" s="316"/>
      <c r="N7" s="316"/>
      <c r="O7" s="326"/>
      <c r="P7" s="326"/>
      <c r="Q7" s="318"/>
      <c r="R7" s="318"/>
      <c r="S7" s="318"/>
      <c r="T7" s="321"/>
      <c r="U7" s="321"/>
      <c r="X7" s="147" cm="1">
        <f t="array" aca="1" ref="X7" ca="1">INDIRECT(TEXT(DATE(DATEN!G3,MONTH(B18)-1,1),"MMMM")&amp;"!v348")</f>
        <v>0.125</v>
      </c>
      <c r="Z7" s="202" t="s">
        <v>66</v>
      </c>
      <c r="AA7" s="202" t="s">
        <v>89</v>
      </c>
    </row>
    <row r="8" spans="1:27" ht="15" customHeight="1" x14ac:dyDescent="0.25">
      <c r="A8" s="285" t="str">
        <f>IF(ISNA(MATCH(B18,DATEN!$D$18:$D$42,0)),"",INDEX(DATEN!$C$18:$D$42,MATCH(B18,DATEN!$D$18:$D$42,0),1))</f>
        <v>Maifeiertag</v>
      </c>
      <c r="B8" s="66">
        <f>DATE(DATEN!$H$3,$A$2,1)</f>
        <v>44681</v>
      </c>
      <c r="C8" s="67"/>
      <c r="D8" s="68"/>
      <c r="E8" s="69"/>
      <c r="F8" s="70"/>
      <c r="G8" s="71"/>
      <c r="H8" s="84" t="str">
        <f t="shared" ref="H8:H17" si="0">IF(Q8&gt;0,IF(ROUND(F8-E8,6)&gt;=ROUND(Mindest,6),Q8,"&lt;15m!"),"")</f>
        <v/>
      </c>
      <c r="I8" s="72"/>
      <c r="J8" s="72"/>
      <c r="K8" s="73"/>
      <c r="L8" s="89"/>
      <c r="M8" s="95" t="str">
        <f>IF(S8="x",TEXT(V18,"# ?/?")&amp;" !",IF(T8="x","Nein",""))</f>
        <v/>
      </c>
      <c r="N8" s="96">
        <f>IF(S8="",IF(R8&gt;Stunden2,Pausen2,IF(R8&gt;Stunden1,Pausen1,0)),0)</f>
        <v>0</v>
      </c>
      <c r="O8" s="96"/>
      <c r="P8" s="96"/>
      <c r="Q8" s="84">
        <f>IF(F8-E8&gt;0,IF(S8="x",MROUND((F8-E8)*V18,1/1440),F8-E8),0)</f>
        <v>0</v>
      </c>
      <c r="R8" s="96">
        <f>Q8</f>
        <v>0</v>
      </c>
      <c r="S8" s="96" t="str">
        <f>IF(G8=DATEN!$L$87,"x","")</f>
        <v/>
      </c>
      <c r="T8" s="96" t="str">
        <f t="shared" ref="T8:T17" si="1">IF(ISNA(VLOOKUP(G8,ArbKapp,3,FALSE))=TRUE,"",IF(VLOOKUP(G8,ArbKapp,3,FALSE)="x","x",""))</f>
        <v/>
      </c>
      <c r="U8" s="124" t="str">
        <f t="shared" ref="U8:U17" si="2">IF(ISNA(MATCH(G8,Kapp12Ordi,0)),"","x")</f>
        <v/>
      </c>
      <c r="V8" s="90">
        <f>Q18-N18</f>
        <v>0</v>
      </c>
      <c r="W8" s="90" t="s">
        <v>67</v>
      </c>
      <c r="Z8" s="202" t="str">
        <f t="shared" ref="Z8" si="3">IF(AND(G8&gt;0,G8&lt;&gt;"Tagessumme:"),G8,"")</f>
        <v/>
      </c>
      <c r="AA8" s="203" t="str">
        <f t="shared" ref="AA8" si="4">IF(G8&lt;&gt;"Tagessumme:",H8,"")</f>
        <v/>
      </c>
    </row>
    <row r="9" spans="1:27" ht="14.25" x14ac:dyDescent="0.25">
      <c r="A9" s="285"/>
      <c r="B9" s="66">
        <f>DATE(DATEN!$H$3,$A$2,1)</f>
        <v>44681</v>
      </c>
      <c r="C9" s="67"/>
      <c r="D9" s="68"/>
      <c r="E9" s="69"/>
      <c r="F9" s="70"/>
      <c r="G9" s="71"/>
      <c r="H9" s="84" t="str">
        <f t="shared" si="0"/>
        <v/>
      </c>
      <c r="I9" s="72"/>
      <c r="J9" s="72"/>
      <c r="K9" s="73"/>
      <c r="L9" s="89"/>
      <c r="M9" s="95" t="str">
        <f>IF(S9="x",TEXT(V18,"# ?/?")&amp;" !",IF(T9="x","Nein",""))</f>
        <v/>
      </c>
      <c r="N9" s="96">
        <f>IF(S9="",IF(R9&gt;Stunden2,Pausen2-SUM(N8),IF(R9&gt;Stunden1,Pausen1-SUM(N8),0)),0)</f>
        <v>0</v>
      </c>
      <c r="O9" s="96"/>
      <c r="P9" s="96"/>
      <c r="Q9" s="84">
        <f>IF(F9-E9&gt;0,IF(S9="x",MROUND((F9-E9)*V18,1/1440),F9-E9),0)</f>
        <v>0</v>
      </c>
      <c r="R9" s="96">
        <f>IF(Q9&gt;0,IF(AND(E9=F8,S8&lt;&gt;"x"),Q9+R8-N8,Q9),0)</f>
        <v>0</v>
      </c>
      <c r="S9" s="96" t="str">
        <f>IF(G9=DATEN!$L$87,"x","")</f>
        <v/>
      </c>
      <c r="T9" s="96" t="str">
        <f t="shared" si="1"/>
        <v/>
      </c>
      <c r="U9" s="124" t="str">
        <f t="shared" si="2"/>
        <v/>
      </c>
      <c r="V9" s="90">
        <f>IF(ISNA(MATCH("x",U8:U17,0)),MaxZeit,MaxBildung)</f>
        <v>0.41666666666666702</v>
      </c>
      <c r="W9" s="90" t="s">
        <v>75</v>
      </c>
      <c r="Z9" s="202" t="str">
        <f t="shared" ref="Z9:Z72" si="5">IF(AND(G9&gt;0,G9&lt;&gt;"Tagessumme:"),G9,"")</f>
        <v/>
      </c>
      <c r="AA9" s="203" t="str">
        <f t="shared" ref="AA9:AA72" si="6">IF(G9&lt;&gt;"Tagessumme:",H9,"")</f>
        <v/>
      </c>
    </row>
    <row r="10" spans="1:27" ht="14.25" x14ac:dyDescent="0.25">
      <c r="A10" s="285"/>
      <c r="B10" s="66">
        <f>DATE(DATEN!$H$3,$A$2,1)</f>
        <v>44681</v>
      </c>
      <c r="C10" s="67"/>
      <c r="D10" s="68"/>
      <c r="E10" s="69"/>
      <c r="F10" s="70"/>
      <c r="G10" s="71"/>
      <c r="H10" s="84" t="str">
        <f t="shared" si="0"/>
        <v/>
      </c>
      <c r="I10" s="72"/>
      <c r="J10" s="72"/>
      <c r="K10" s="73"/>
      <c r="L10" s="89"/>
      <c r="M10" s="95" t="str">
        <f>IF(S10="x",TEXT(V18,"# ?/?")&amp;" !",IF(T10="x","Nein",""))</f>
        <v/>
      </c>
      <c r="N10" s="96">
        <f>IF(S10="",IF(R10&gt;Stunden2,Pausen2-SUM(N8:N9),IF(R10&gt;Stunden1,Pausen1-SUM(N8:N9),0)),0)</f>
        <v>0</v>
      </c>
      <c r="O10" s="96"/>
      <c r="P10" s="96"/>
      <c r="Q10" s="84">
        <f>IF(F10-E10&gt;0,IF(S10="x",MROUND((F10-E10)*V18,1/1440),F10-E10),0)</f>
        <v>0</v>
      </c>
      <c r="R10" s="96">
        <f t="shared" ref="R10:R17" si="7">IF(Q10&gt;0,IF(AND(E10=F9,S9&lt;&gt;"x"),Q10+R9-N9,Q10),0)</f>
        <v>0</v>
      </c>
      <c r="S10" s="96" t="str">
        <f>IF(G10=DATEN!$L$87,"x","")</f>
        <v/>
      </c>
      <c r="T10" s="96" t="str">
        <f t="shared" si="1"/>
        <v/>
      </c>
      <c r="U10" s="124" t="str">
        <f t="shared" si="2"/>
        <v/>
      </c>
      <c r="V10" s="92">
        <f>SUMIF(T8:T17,"&lt;&gt;x",H8:H17)-N18</f>
        <v>0</v>
      </c>
      <c r="W10" s="91" t="s">
        <v>81</v>
      </c>
      <c r="Z10" s="202" t="str">
        <f t="shared" si="5"/>
        <v/>
      </c>
      <c r="AA10" s="203" t="str">
        <f t="shared" si="6"/>
        <v/>
      </c>
    </row>
    <row r="11" spans="1:27" ht="14.25" x14ac:dyDescent="0.25">
      <c r="A11" s="285"/>
      <c r="B11" s="66">
        <f>DATE(DATEN!$H$3,$A$2,1)</f>
        <v>44681</v>
      </c>
      <c r="C11" s="67"/>
      <c r="D11" s="68"/>
      <c r="E11" s="69"/>
      <c r="F11" s="70"/>
      <c r="G11" s="71"/>
      <c r="H11" s="84" t="str">
        <f t="shared" si="0"/>
        <v/>
      </c>
      <c r="I11" s="72"/>
      <c r="J11" s="72"/>
      <c r="K11" s="73"/>
      <c r="L11" s="89"/>
      <c r="M11" s="95" t="str">
        <f>IF(S11="x",TEXT(V18,"# ?/?")&amp;" !",IF(T11="x","Nein",""))</f>
        <v/>
      </c>
      <c r="N11" s="96">
        <f>IF(S11="",IF(R11&gt;Stunden2,Pausen2-SUM(N8:N10),IF(R11&gt;Stunden1,Pausen1-SUM(N8:N10),0)),0)</f>
        <v>0</v>
      </c>
      <c r="O11" s="96"/>
      <c r="P11" s="96"/>
      <c r="Q11" s="84">
        <f>IF(F11-E11&gt;0,IF(S11="x",MROUND((F11-E11)*V18,1/1440),F11-E11),0)</f>
        <v>0</v>
      </c>
      <c r="R11" s="96">
        <f t="shared" si="7"/>
        <v>0</v>
      </c>
      <c r="S11" s="96" t="str">
        <f>IF(G11=DATEN!$L$87,"x","")</f>
        <v/>
      </c>
      <c r="T11" s="96" t="str">
        <f t="shared" si="1"/>
        <v/>
      </c>
      <c r="U11" s="124" t="str">
        <f t="shared" si="2"/>
        <v/>
      </c>
      <c r="V11" s="90">
        <f>IF(V10&gt;V9,V9,V10)</f>
        <v>0</v>
      </c>
      <c r="W11" s="90" t="s">
        <v>79</v>
      </c>
      <c r="Z11" s="202" t="str">
        <f t="shared" si="5"/>
        <v/>
      </c>
      <c r="AA11" s="203" t="str">
        <f t="shared" si="6"/>
        <v/>
      </c>
    </row>
    <row r="12" spans="1:27" ht="14.25" x14ac:dyDescent="0.25">
      <c r="A12" s="285"/>
      <c r="B12" s="66">
        <f>DATE(DATEN!$H$3,$A$2,1)</f>
        <v>44681</v>
      </c>
      <c r="C12" s="67"/>
      <c r="D12" s="68"/>
      <c r="E12" s="69"/>
      <c r="F12" s="70"/>
      <c r="G12" s="71"/>
      <c r="H12" s="84" t="str">
        <f t="shared" si="0"/>
        <v/>
      </c>
      <c r="I12" s="72"/>
      <c r="J12" s="72"/>
      <c r="K12" s="73"/>
      <c r="L12" s="89"/>
      <c r="M12" s="95" t="str">
        <f>IF(S12="x",TEXT(V18,"# ?/?")&amp;" !",IF(T12="x","Nein",""))</f>
        <v/>
      </c>
      <c r="N12" s="96">
        <f>IF(S12="",IF(R12&gt;Stunden2,Pausen2-SUM(N8:N11),IF(R12&gt;Stunden1,Pausen1-SUM(N8:N11),0)),0)</f>
        <v>0</v>
      </c>
      <c r="O12" s="96"/>
      <c r="P12" s="96"/>
      <c r="Q12" s="84">
        <f>IF(F12-E12&gt;0,IF(S12="x",MROUND((F12-E12)*V18,1/1440),F12-E12),0)</f>
        <v>0</v>
      </c>
      <c r="R12" s="96">
        <f t="shared" si="7"/>
        <v>0</v>
      </c>
      <c r="S12" s="96" t="str">
        <f>IF(G12=DATEN!$L$87,"x","")</f>
        <v/>
      </c>
      <c r="T12" s="96" t="str">
        <f t="shared" si="1"/>
        <v/>
      </c>
      <c r="U12" s="124" t="str">
        <f t="shared" si="2"/>
        <v/>
      </c>
      <c r="V12" s="90">
        <f>V11+SUMIF(T8:T17,"x",H8:H17)</f>
        <v>0</v>
      </c>
      <c r="W12" s="91" t="s">
        <v>80</v>
      </c>
      <c r="Z12" s="202" t="str">
        <f t="shared" si="5"/>
        <v/>
      </c>
      <c r="AA12" s="203" t="str">
        <f t="shared" si="6"/>
        <v/>
      </c>
    </row>
    <row r="13" spans="1:27" ht="14.25" x14ac:dyDescent="0.25">
      <c r="A13" s="285"/>
      <c r="B13" s="66">
        <f>DATE(DATEN!$H$3,$A$2,1)</f>
        <v>44681</v>
      </c>
      <c r="C13" s="67"/>
      <c r="D13" s="68"/>
      <c r="E13" s="69"/>
      <c r="F13" s="70"/>
      <c r="G13" s="71"/>
      <c r="H13" s="84" t="str">
        <f t="shared" si="0"/>
        <v/>
      </c>
      <c r="I13" s="72"/>
      <c r="J13" s="72"/>
      <c r="K13" s="73"/>
      <c r="L13" s="89"/>
      <c r="M13" s="95" t="str">
        <f>IF(S13="x",TEXT(V18,"# ?/?")&amp;" !",IF(T13="x","Nein",""))</f>
        <v/>
      </c>
      <c r="N13" s="96">
        <f>IF(S13="",IF(R13&gt;Stunden2,Pausen2-SUM(N8:N12),IF(R13&gt;Stunden1,Pausen1-SUM(N8:N12),0)),0)</f>
        <v>0</v>
      </c>
      <c r="O13" s="96"/>
      <c r="P13" s="96"/>
      <c r="Q13" s="84">
        <f>IF(F13-E13&gt;0,IF(S13="x",MROUND((F13-E13)*V18,1/1440),F13-E13),0)</f>
        <v>0</v>
      </c>
      <c r="R13" s="96">
        <f t="shared" si="7"/>
        <v>0</v>
      </c>
      <c r="S13" s="96" t="str">
        <f>IF(G13=DATEN!$L$87,"x","")</f>
        <v/>
      </c>
      <c r="T13" s="96" t="str">
        <f t="shared" si="1"/>
        <v/>
      </c>
      <c r="U13" s="124" t="str">
        <f t="shared" si="2"/>
        <v/>
      </c>
      <c r="V13" s="90"/>
      <c r="W13" s="91"/>
      <c r="Z13" s="202" t="str">
        <f t="shared" si="5"/>
        <v/>
      </c>
      <c r="AA13" s="203" t="str">
        <f t="shared" si="6"/>
        <v/>
      </c>
    </row>
    <row r="14" spans="1:27" ht="14.25" x14ac:dyDescent="0.25">
      <c r="A14" s="285"/>
      <c r="B14" s="66">
        <f>DATE(DATEN!$H$3,$A$2,1)</f>
        <v>44681</v>
      </c>
      <c r="C14" s="67"/>
      <c r="D14" s="68"/>
      <c r="E14" s="69"/>
      <c r="F14" s="70"/>
      <c r="G14" s="71"/>
      <c r="H14" s="84" t="str">
        <f t="shared" si="0"/>
        <v/>
      </c>
      <c r="I14" s="72"/>
      <c r="J14" s="72"/>
      <c r="K14" s="73"/>
      <c r="L14" s="89"/>
      <c r="M14" s="95" t="str">
        <f>IF(S14="x",TEXT(V18,"# ?/?")&amp;" !",IF(T14="x","Nein",""))</f>
        <v/>
      </c>
      <c r="N14" s="96">
        <f>IF(S14="",IF(R14&gt;Stunden2,Pausen2-SUM(N8:N13),IF(R14&gt;Stunden1,Pausen1-SUM(N8:N13),0)),0)</f>
        <v>0</v>
      </c>
      <c r="O14" s="96"/>
      <c r="P14" s="96"/>
      <c r="Q14" s="84">
        <f>IF(F14-E14&gt;0,IF(S14="x",MROUND((F14-E14)*V18,1/1440),F14-E14),0)</f>
        <v>0</v>
      </c>
      <c r="R14" s="96">
        <f t="shared" si="7"/>
        <v>0</v>
      </c>
      <c r="S14" s="96" t="str">
        <f>IF(G14=DATEN!$L$87,"x","")</f>
        <v/>
      </c>
      <c r="T14" s="96" t="str">
        <f t="shared" si="1"/>
        <v/>
      </c>
      <c r="U14" s="124" t="str">
        <f t="shared" si="2"/>
        <v/>
      </c>
      <c r="V14" s="90"/>
      <c r="W14" s="91"/>
      <c r="Z14" s="202" t="str">
        <f t="shared" si="5"/>
        <v/>
      </c>
      <c r="AA14" s="203" t="str">
        <f t="shared" si="6"/>
        <v/>
      </c>
    </row>
    <row r="15" spans="1:27" ht="14.25" x14ac:dyDescent="0.25">
      <c r="A15" s="285"/>
      <c r="B15" s="66">
        <f>DATE(DATEN!$H$3,$A$2,1)</f>
        <v>44681</v>
      </c>
      <c r="C15" s="67"/>
      <c r="D15" s="68"/>
      <c r="E15" s="69"/>
      <c r="F15" s="70"/>
      <c r="G15" s="71"/>
      <c r="H15" s="84" t="str">
        <f t="shared" si="0"/>
        <v/>
      </c>
      <c r="I15" s="72"/>
      <c r="J15" s="72"/>
      <c r="K15" s="73"/>
      <c r="L15" s="89"/>
      <c r="M15" s="95" t="str">
        <f>IF(S15="x",TEXT(V18,"# ?/?")&amp;" !",IF(T15="x","Nein",""))</f>
        <v/>
      </c>
      <c r="N15" s="96">
        <f>IF(S15="",IF(R15&gt;Stunden2,Pausen2-SUM(N8:N14),IF(R15&gt;Stunden1,Pausen1-SUM(N8:N14),0)),0)</f>
        <v>0</v>
      </c>
      <c r="O15" s="96"/>
      <c r="P15" s="96"/>
      <c r="Q15" s="84">
        <f>IF(F15-E15&gt;0,IF(S15="x",MROUND((F15-E15)*V18,1/1440),F15-E15),0)</f>
        <v>0</v>
      </c>
      <c r="R15" s="96">
        <f t="shared" si="7"/>
        <v>0</v>
      </c>
      <c r="S15" s="96" t="str">
        <f>IF(G15=DATEN!$L$87,"x","")</f>
        <v/>
      </c>
      <c r="T15" s="96" t="str">
        <f t="shared" si="1"/>
        <v/>
      </c>
      <c r="U15" s="124" t="str">
        <f t="shared" si="2"/>
        <v/>
      </c>
      <c r="Z15" s="202" t="str">
        <f t="shared" si="5"/>
        <v/>
      </c>
      <c r="AA15" s="203" t="str">
        <f t="shared" si="6"/>
        <v/>
      </c>
    </row>
    <row r="16" spans="1:27" ht="14.25" x14ac:dyDescent="0.25">
      <c r="A16" s="285"/>
      <c r="B16" s="66">
        <f>DATE(DATEN!$H$3,$A$2,1)</f>
        <v>44681</v>
      </c>
      <c r="C16" s="67"/>
      <c r="D16" s="68"/>
      <c r="E16" s="69"/>
      <c r="F16" s="70"/>
      <c r="G16" s="71"/>
      <c r="H16" s="84" t="str">
        <f t="shared" si="0"/>
        <v/>
      </c>
      <c r="I16" s="72"/>
      <c r="J16" s="72"/>
      <c r="K16" s="73"/>
      <c r="L16" s="89"/>
      <c r="M16" s="95" t="str">
        <f>IF(S16="x",TEXT(V18,"# ?/?")&amp;" !",IF(T16="x","Nein",""))</f>
        <v/>
      </c>
      <c r="N16" s="96">
        <f>IF(S16="",IF(R16&gt;Stunden2,Pausen2-SUM(N8:N15),IF(R16&gt;Stunden1,Pausen1-SUM(N8:N15),0)),0)</f>
        <v>0</v>
      </c>
      <c r="O16" s="96"/>
      <c r="P16" s="96"/>
      <c r="Q16" s="84">
        <f>IF(F16-E16&gt;0,IF(S16="x",MROUND((F16-E16)*V18,1/1440),F16-E16),0)</f>
        <v>0</v>
      </c>
      <c r="R16" s="96">
        <f t="shared" si="7"/>
        <v>0</v>
      </c>
      <c r="S16" s="96" t="str">
        <f>IF(G16=DATEN!$L$87,"x","")</f>
        <v/>
      </c>
      <c r="T16" s="96" t="str">
        <f t="shared" si="1"/>
        <v/>
      </c>
      <c r="U16" s="124" t="str">
        <f t="shared" si="2"/>
        <v/>
      </c>
      <c r="Z16" s="202" t="str">
        <f t="shared" si="5"/>
        <v/>
      </c>
      <c r="AA16" s="203" t="str">
        <f t="shared" si="6"/>
        <v/>
      </c>
    </row>
    <row r="17" spans="1:27" ht="14.25" x14ac:dyDescent="0.25">
      <c r="A17" s="286"/>
      <c r="B17" s="66">
        <f>DATE(DATEN!$H$3,$A$2,1)</f>
        <v>44681</v>
      </c>
      <c r="C17" s="67"/>
      <c r="D17" s="68"/>
      <c r="E17" s="69"/>
      <c r="F17" s="70"/>
      <c r="G17" s="71"/>
      <c r="H17" s="84" t="str">
        <f t="shared" si="0"/>
        <v/>
      </c>
      <c r="I17" s="72"/>
      <c r="J17" s="72"/>
      <c r="K17" s="73"/>
      <c r="L17" s="89"/>
      <c r="M17" s="95" t="str">
        <f>IF(S17="x",TEXT(V18,"# ?/?")&amp;" !",IF(T17="x","Nein",""))</f>
        <v/>
      </c>
      <c r="N17" s="96">
        <f>IF(S17="",IF(R17&gt;Stunden2,Pausen2-SUM(N8:N16),IF(R17&gt;Stunden1,Pausen1-SUM(N8:N16),0)),0)</f>
        <v>0</v>
      </c>
      <c r="O17" s="96"/>
      <c r="P17" s="96"/>
      <c r="Q17" s="84">
        <f>IF(F17-E17&gt;0,IF(S17="x",MROUND((F17-E17)*V18,1/1440),F17-E17),0)</f>
        <v>0</v>
      </c>
      <c r="R17" s="96">
        <f t="shared" si="7"/>
        <v>0</v>
      </c>
      <c r="S17" s="96" t="str">
        <f>IF(G17=DATEN!$L$87,"x","")</f>
        <v/>
      </c>
      <c r="T17" s="96" t="str">
        <f t="shared" si="1"/>
        <v/>
      </c>
      <c r="U17" s="124" t="str">
        <f t="shared" si="2"/>
        <v/>
      </c>
      <c r="Z17" s="202" t="str">
        <f t="shared" si="5"/>
        <v/>
      </c>
      <c r="AA17" s="203" t="str">
        <f t="shared" si="6"/>
        <v/>
      </c>
    </row>
    <row r="18" spans="1:27" ht="14.25" x14ac:dyDescent="0.25">
      <c r="A18" s="2" t="str">
        <f>IF(LEN(B18)&gt;0,IF(WEEKDAY(B18)=4,TRUNC((B18-DATE(YEAR(B18+3-MOD(B18-2,7)),1,MOD(B18-2,7)-9))/7),""))</f>
        <v/>
      </c>
      <c r="B18" s="77">
        <f>DATE(DATEN!$H$3,$A$2,1)</f>
        <v>44681</v>
      </c>
      <c r="C18" s="78">
        <f>IF(WEEKDAY(B18)=1,7,WEEKDAY(B18)-1)</f>
        <v>5</v>
      </c>
      <c r="D18" s="79" t="str" cm="1">
        <f t="array" aca="1" ref="D18" ca="1">IF(LEN(B18)&gt;0,IF(OR(INDIRECT("DATEN!D"&amp;9+C18)=0,NOT(ISNA(MATCH(B18,DATEN!$D$18:$D$33,0)))),"X",IF(OR(B18=DATEN!$D$26-1,B18=DATEN!$D$27-2,B18=DATEN!$D$30-2),"V","")),"")</f>
        <v>X</v>
      </c>
      <c r="E18" s="294" t="str">
        <f>IF(VALUE("24:00:00")-VALUE(F5)+VALUE(E8)&lt;VALUE("11:00:00"),"Ruhezeit!","")</f>
        <v/>
      </c>
      <c r="F18" s="295"/>
      <c r="G18" s="80" t="s">
        <v>68</v>
      </c>
      <c r="H18" s="74">
        <f>V12</f>
        <v>0</v>
      </c>
      <c r="I18" s="75"/>
      <c r="J18" s="75"/>
      <c r="K18" s="107" cm="1">
        <f t="array" aca="1" ref="K18" ca="1">IF(LEN(B18)&gt;0,IF(AND(D18&lt;&gt;"X",I18&lt;&gt;"U",I18&lt;&gt;"u",I18&lt;&gt;"K",I18&lt;&gt;"k",OR(I18="F",I18="f",H18&lt;&gt;0,DATEN!$H$8=1),J18&lt;&gt;"f",J18&lt;&gt;"F"),IF(D18="V",H18-INDIRECT("DATEN!D"&amp;9+C18)/2,H18-INDIRECT("DATEN!D"&amp;9+C18)),H18),"")</f>
        <v>0</v>
      </c>
      <c r="L18" s="146" t="str">
        <f ca="1">IF(X18&gt;MaxWoZeit,"WoArbZeit&gt;48h!","")</f>
        <v/>
      </c>
      <c r="M18" s="93" t="str">
        <f>IF(V10&gt;V11,V10-V11,"")</f>
        <v/>
      </c>
      <c r="N18" s="93">
        <f>SUM(N8:N17)</f>
        <v>0</v>
      </c>
      <c r="O18" s="93" t="str">
        <f>IF(WEEKDAY(B18,2)=7,SUMIF('Auswertung-Wochen'!$Y$2:$Y$366,P18,'Auswertung-Wochen'!$V$2:$V$366)-SUMIF('Auswertung-Wochen'!$Y$2:$Y$366,P18,'Auswertung-Wochen'!$W$2:$W$366),"")</f>
        <v/>
      </c>
      <c r="P18" s="93" t="str">
        <f>YEAR(B18)&amp;"-"&amp;TEXT(_xlfn.ISOWEEKNUM(B18),"00")</f>
        <v>2026-18</v>
      </c>
      <c r="Q18" s="94">
        <f>SUM(Q8:Q17)</f>
        <v>0</v>
      </c>
      <c r="R18" s="94"/>
      <c r="S18" s="94"/>
      <c r="T18" s="94"/>
      <c r="U18" s="125"/>
      <c r="V18" s="105">
        <f ca="1">IF(D18="x",DATEN!$N$88,DATEN!$N$87)</f>
        <v>0.16666666666666666</v>
      </c>
      <c r="W18" s="91" t="s">
        <v>92</v>
      </c>
      <c r="X18" s="145">
        <f ca="1">IF(LEN(B18)&gt;0,IF(WEEKDAY(B18,2)=1,H18,H18+X7),X7)</f>
        <v>0.125</v>
      </c>
      <c r="Y18" s="91"/>
      <c r="Z18" s="202" t="str">
        <f t="shared" si="5"/>
        <v/>
      </c>
      <c r="AA18" s="203" t="str">
        <f t="shared" si="6"/>
        <v/>
      </c>
    </row>
    <row r="19" spans="1:27" ht="14.25" x14ac:dyDescent="0.25">
      <c r="A19" s="285" t="str">
        <f>IF(ISNA(MATCH(B29,DATEN!$D$18:$D$42,0)),"",INDEX(DATEN!$C$18:$D$42,MATCH(B29,DATEN!$D$18:$D$42,0),1))</f>
        <v/>
      </c>
      <c r="B19" s="66">
        <f t="shared" ref="B19:B28" si="8">B8+1</f>
        <v>44682</v>
      </c>
      <c r="C19" s="67"/>
      <c r="D19" s="68"/>
      <c r="E19" s="69"/>
      <c r="F19" s="70"/>
      <c r="G19" s="71"/>
      <c r="H19" s="84" t="str">
        <f t="shared" ref="H19:H28" si="9">IF(Q19&gt;0,IF(ROUND(F19-E19,6)&gt;=ROUND(Mindest,6),Q19,"&lt;15m!"),"")</f>
        <v/>
      </c>
      <c r="I19" s="72"/>
      <c r="J19" s="72"/>
      <c r="K19" s="73"/>
      <c r="L19" s="89"/>
      <c r="M19" s="95" t="str">
        <f>IF(S19="x",TEXT(V29,"# ?/?")&amp;" !",IF(T19="x","Nein",""))</f>
        <v/>
      </c>
      <c r="N19" s="96">
        <f>IF(S19="",IF(R19&gt;Stunden2,Pausen2,IF(R19&gt;Stunden1,Pausen1,0)),0)</f>
        <v>0</v>
      </c>
      <c r="O19" s="96"/>
      <c r="P19" s="96"/>
      <c r="Q19" s="84">
        <f>IF(F19-E19&gt;0,IF(S19="x",MROUND((F19-E19)*V29,1/1440),F19-E19),0)</f>
        <v>0</v>
      </c>
      <c r="R19" s="96">
        <f>Q19</f>
        <v>0</v>
      </c>
      <c r="S19" s="96" t="str">
        <f>IF(G19=DATEN!$L$87,"x","")</f>
        <v/>
      </c>
      <c r="T19" s="96" t="str">
        <f t="shared" ref="T19:T28" si="10">IF(ISNA(VLOOKUP(G19,ArbKapp,3,FALSE))=TRUE,"",IF(VLOOKUP(G19,ArbKapp,3,FALSE)="x","x",""))</f>
        <v/>
      </c>
      <c r="U19" s="124" t="str">
        <f t="shared" ref="U19:U28" si="11">IF(ISNA(MATCH(G19,Kapp12Ordi,0)),"","x")</f>
        <v/>
      </c>
      <c r="V19" s="90">
        <f>Q29-N29</f>
        <v>0</v>
      </c>
      <c r="W19" s="90" t="s">
        <v>67</v>
      </c>
      <c r="Z19" s="202" t="str">
        <f t="shared" si="5"/>
        <v/>
      </c>
      <c r="AA19" s="203" t="str">
        <f t="shared" si="6"/>
        <v/>
      </c>
    </row>
    <row r="20" spans="1:27" ht="14.25" x14ac:dyDescent="0.25">
      <c r="A20" s="285"/>
      <c r="B20" s="66">
        <f t="shared" si="8"/>
        <v>44682</v>
      </c>
      <c r="C20" s="67"/>
      <c r="D20" s="68"/>
      <c r="E20" s="69"/>
      <c r="F20" s="70"/>
      <c r="G20" s="71"/>
      <c r="H20" s="84" t="str">
        <f t="shared" si="9"/>
        <v/>
      </c>
      <c r="I20" s="72"/>
      <c r="J20" s="72"/>
      <c r="K20" s="73"/>
      <c r="L20" s="89"/>
      <c r="M20" s="95" t="str">
        <f>IF(S20="x",TEXT(V29,"# ?/?")&amp;" !",IF(T20="x","Nein",""))</f>
        <v/>
      </c>
      <c r="N20" s="96">
        <f>IF(S20="",IF(R20&gt;Stunden2,Pausen2-SUM(N19),IF(R20&gt;Stunden1,Pausen1-SUM(N19),0)),0)</f>
        <v>0</v>
      </c>
      <c r="O20" s="96"/>
      <c r="P20" s="96"/>
      <c r="Q20" s="84">
        <f>IF(F20-E20&gt;0,IF(S20="x",MROUND((F20-E20)*V29,1/1440),F20-E20),0)</f>
        <v>0</v>
      </c>
      <c r="R20" s="96">
        <f>IF(Q20&gt;0,IF(AND(E20=F19,S19&lt;&gt;"x"),Q20+R19-N19,Q20),0)</f>
        <v>0</v>
      </c>
      <c r="S20" s="96" t="str">
        <f>IF(G20=DATEN!$L$87,"x","")</f>
        <v/>
      </c>
      <c r="T20" s="96" t="str">
        <f t="shared" si="10"/>
        <v/>
      </c>
      <c r="U20" s="124" t="str">
        <f t="shared" si="11"/>
        <v/>
      </c>
      <c r="V20" s="90">
        <f>IF(ISNA(MATCH("x",U19:U28,0)),MaxZeit,MaxBildung)</f>
        <v>0.41666666666666702</v>
      </c>
      <c r="W20" s="90" t="s">
        <v>75</v>
      </c>
      <c r="Z20" s="202" t="str">
        <f t="shared" si="5"/>
        <v/>
      </c>
      <c r="AA20" s="203" t="str">
        <f t="shared" si="6"/>
        <v/>
      </c>
    </row>
    <row r="21" spans="1:27" ht="14.25" x14ac:dyDescent="0.25">
      <c r="A21" s="285"/>
      <c r="B21" s="66">
        <f t="shared" si="8"/>
        <v>44682</v>
      </c>
      <c r="C21" s="67"/>
      <c r="D21" s="68"/>
      <c r="E21" s="69"/>
      <c r="F21" s="70"/>
      <c r="G21" s="71"/>
      <c r="H21" s="84" t="str">
        <f t="shared" si="9"/>
        <v/>
      </c>
      <c r="I21" s="72"/>
      <c r="J21" s="72"/>
      <c r="K21" s="73"/>
      <c r="L21" s="89"/>
      <c r="M21" s="95" t="str">
        <f>IF(S21="x",TEXT(V29,"# ?/?")&amp;" !",IF(T21="x","Nein",""))</f>
        <v/>
      </c>
      <c r="N21" s="96">
        <f>IF(S21="",IF(R21&gt;Stunden2,Pausen2-SUM(N19:N20),IF(R21&gt;Stunden1,Pausen1-SUM(N19:N20),0)),0)</f>
        <v>0</v>
      </c>
      <c r="O21" s="96"/>
      <c r="P21" s="96"/>
      <c r="Q21" s="84">
        <f>IF(F21-E21&gt;0,IF(S21="x",MROUND((F21-E21)*V29,1/1440),F21-E21),0)</f>
        <v>0</v>
      </c>
      <c r="R21" s="96">
        <f t="shared" ref="R21:R28" si="12">IF(Q21&gt;0,IF(AND(E21=F20,S20&lt;&gt;"x"),Q21+R20-N20,Q21),0)</f>
        <v>0</v>
      </c>
      <c r="S21" s="96" t="str">
        <f>IF(G21=DATEN!$L$87,"x","")</f>
        <v/>
      </c>
      <c r="T21" s="96" t="str">
        <f t="shared" si="10"/>
        <v/>
      </c>
      <c r="U21" s="124" t="str">
        <f t="shared" si="11"/>
        <v/>
      </c>
      <c r="V21" s="92">
        <f>SUMIF(T19:T28,"&lt;&gt;x",H19:H28)-N29</f>
        <v>0</v>
      </c>
      <c r="W21" s="91" t="s">
        <v>81</v>
      </c>
      <c r="Z21" s="202" t="str">
        <f t="shared" si="5"/>
        <v/>
      </c>
      <c r="AA21" s="203" t="str">
        <f t="shared" si="6"/>
        <v/>
      </c>
    </row>
    <row r="22" spans="1:27" ht="14.25" x14ac:dyDescent="0.25">
      <c r="A22" s="285"/>
      <c r="B22" s="66">
        <f t="shared" si="8"/>
        <v>44682</v>
      </c>
      <c r="C22" s="67"/>
      <c r="D22" s="68"/>
      <c r="E22" s="69"/>
      <c r="F22" s="70"/>
      <c r="G22" s="71"/>
      <c r="H22" s="84" t="str">
        <f t="shared" si="9"/>
        <v/>
      </c>
      <c r="I22" s="72"/>
      <c r="J22" s="72"/>
      <c r="K22" s="73"/>
      <c r="L22" s="89"/>
      <c r="M22" s="95" t="str">
        <f>IF(S22="x",TEXT(V29,"# ?/?")&amp;" !",IF(T22="x","Nein",""))</f>
        <v/>
      </c>
      <c r="N22" s="96">
        <f>IF(S22="",IF(R22&gt;Stunden2,Pausen2-SUM(N19:N21),IF(R22&gt;Stunden1,Pausen1-SUM(N19:N21),0)),0)</f>
        <v>0</v>
      </c>
      <c r="O22" s="96"/>
      <c r="P22" s="96"/>
      <c r="Q22" s="84">
        <f>IF(F22-E22&gt;0,IF(S22="x",MROUND((F22-E22)*V29,1/1440),F22-E22),0)</f>
        <v>0</v>
      </c>
      <c r="R22" s="96">
        <f t="shared" si="12"/>
        <v>0</v>
      </c>
      <c r="S22" s="96" t="str">
        <f>IF(G22=DATEN!$L$87,"x","")</f>
        <v/>
      </c>
      <c r="T22" s="96" t="str">
        <f t="shared" si="10"/>
        <v/>
      </c>
      <c r="U22" s="124" t="str">
        <f t="shared" si="11"/>
        <v/>
      </c>
      <c r="V22" s="90">
        <f>IF(V21&gt;V20,V20,V21)</f>
        <v>0</v>
      </c>
      <c r="W22" s="90" t="s">
        <v>79</v>
      </c>
      <c r="Z22" s="202" t="str">
        <f t="shared" si="5"/>
        <v/>
      </c>
      <c r="AA22" s="203" t="str">
        <f t="shared" si="6"/>
        <v/>
      </c>
    </row>
    <row r="23" spans="1:27" ht="14.25" x14ac:dyDescent="0.25">
      <c r="A23" s="285"/>
      <c r="B23" s="66">
        <f t="shared" si="8"/>
        <v>44682</v>
      </c>
      <c r="C23" s="67"/>
      <c r="D23" s="68"/>
      <c r="E23" s="69"/>
      <c r="F23" s="70"/>
      <c r="G23" s="71"/>
      <c r="H23" s="84" t="str">
        <f t="shared" si="9"/>
        <v/>
      </c>
      <c r="I23" s="72"/>
      <c r="J23" s="72"/>
      <c r="K23" s="73"/>
      <c r="L23" s="89"/>
      <c r="M23" s="95" t="str">
        <f>IF(S23="x",TEXT(V29,"# ?/?")&amp;" !",IF(T23="x","Nein",""))</f>
        <v/>
      </c>
      <c r="N23" s="96">
        <f>IF(S23="",IF(R23&gt;Stunden2,Pausen2-SUM(N19:N22),IF(R23&gt;Stunden1,Pausen1-SUM(N19:N22),0)),0)</f>
        <v>0</v>
      </c>
      <c r="O23" s="96"/>
      <c r="P23" s="96"/>
      <c r="Q23" s="84">
        <f>IF(F23-E23&gt;0,IF(S23="x",MROUND((F23-E23)*V29,1/1440),F23-E23),0)</f>
        <v>0</v>
      </c>
      <c r="R23" s="96">
        <f t="shared" si="12"/>
        <v>0</v>
      </c>
      <c r="S23" s="96" t="str">
        <f>IF(G23=DATEN!$L$87,"x","")</f>
        <v/>
      </c>
      <c r="T23" s="96" t="str">
        <f t="shared" si="10"/>
        <v/>
      </c>
      <c r="U23" s="124" t="str">
        <f t="shared" si="11"/>
        <v/>
      </c>
      <c r="V23" s="90">
        <f>V22+SUMIF(T19:T28,"x",H19:H28)</f>
        <v>0</v>
      </c>
      <c r="W23" s="91" t="s">
        <v>80</v>
      </c>
      <c r="Z23" s="202" t="str">
        <f t="shared" si="5"/>
        <v/>
      </c>
      <c r="AA23" s="203" t="str">
        <f t="shared" si="6"/>
        <v/>
      </c>
    </row>
    <row r="24" spans="1:27" ht="14.25" x14ac:dyDescent="0.25">
      <c r="A24" s="285"/>
      <c r="B24" s="66">
        <f t="shared" si="8"/>
        <v>44682</v>
      </c>
      <c r="C24" s="67"/>
      <c r="D24" s="68"/>
      <c r="E24" s="69"/>
      <c r="F24" s="70"/>
      <c r="G24" s="71"/>
      <c r="H24" s="84" t="str">
        <f t="shared" si="9"/>
        <v/>
      </c>
      <c r="I24" s="72"/>
      <c r="J24" s="72"/>
      <c r="K24" s="73"/>
      <c r="L24" s="89"/>
      <c r="M24" s="95" t="str">
        <f>IF(S24="x",TEXT(V29,"# ?/?")&amp;" !",IF(T24="x","Nein",""))</f>
        <v/>
      </c>
      <c r="N24" s="96">
        <f>IF(S24="",IF(R24&gt;Stunden2,Pausen2-SUM(N19:N23),IF(R24&gt;Stunden1,Pausen1-SUM(N19:N23),0)),0)</f>
        <v>0</v>
      </c>
      <c r="O24" s="96"/>
      <c r="P24" s="96"/>
      <c r="Q24" s="84">
        <f>IF(F24-E24&gt;0,IF(S24="x",MROUND((F24-E24)*V29,1/1440),F24-E24),0)</f>
        <v>0</v>
      </c>
      <c r="R24" s="96">
        <f t="shared" si="12"/>
        <v>0</v>
      </c>
      <c r="S24" s="96" t="str">
        <f>IF(G24=DATEN!$L$87,"x","")</f>
        <v/>
      </c>
      <c r="T24" s="96" t="str">
        <f t="shared" si="10"/>
        <v/>
      </c>
      <c r="U24" s="124" t="str">
        <f t="shared" si="11"/>
        <v/>
      </c>
      <c r="V24" s="90"/>
      <c r="W24" s="91"/>
      <c r="Z24" s="202" t="str">
        <f t="shared" si="5"/>
        <v/>
      </c>
      <c r="AA24" s="203" t="str">
        <f t="shared" si="6"/>
        <v/>
      </c>
    </row>
    <row r="25" spans="1:27" ht="14.25" x14ac:dyDescent="0.25">
      <c r="A25" s="285"/>
      <c r="B25" s="66">
        <f t="shared" si="8"/>
        <v>44682</v>
      </c>
      <c r="C25" s="67"/>
      <c r="D25" s="68"/>
      <c r="E25" s="69"/>
      <c r="F25" s="70"/>
      <c r="G25" s="71"/>
      <c r="H25" s="84" t="str">
        <f t="shared" si="9"/>
        <v/>
      </c>
      <c r="I25" s="72"/>
      <c r="J25" s="72"/>
      <c r="K25" s="73"/>
      <c r="L25" s="89"/>
      <c r="M25" s="95" t="str">
        <f>IF(S25="x",TEXT(V29,"# ?/?")&amp;" !",IF(T25="x","Nein",""))</f>
        <v/>
      </c>
      <c r="N25" s="96">
        <f>IF(S25="",IF(R25&gt;Stunden2,Pausen2-SUM(N19:N24),IF(R25&gt;Stunden1,Pausen1-SUM(N19:N24),0)),0)</f>
        <v>0</v>
      </c>
      <c r="O25" s="96"/>
      <c r="P25" s="96"/>
      <c r="Q25" s="84">
        <f>IF(F25-E25&gt;0,IF(S25="x",MROUND((F25-E25)*V29,1/1440),F25-E25),0)</f>
        <v>0</v>
      </c>
      <c r="R25" s="96">
        <f t="shared" si="12"/>
        <v>0</v>
      </c>
      <c r="S25" s="96" t="str">
        <f>IF(G25=DATEN!$L$87,"x","")</f>
        <v/>
      </c>
      <c r="T25" s="96" t="str">
        <f t="shared" si="10"/>
        <v/>
      </c>
      <c r="U25" s="124" t="str">
        <f t="shared" si="11"/>
        <v/>
      </c>
      <c r="V25" s="90"/>
      <c r="W25" s="91"/>
      <c r="Z25" s="202" t="str">
        <f t="shared" si="5"/>
        <v/>
      </c>
      <c r="AA25" s="203" t="str">
        <f t="shared" si="6"/>
        <v/>
      </c>
    </row>
    <row r="26" spans="1:27" ht="14.25" x14ac:dyDescent="0.25">
      <c r="A26" s="285"/>
      <c r="B26" s="66">
        <f t="shared" si="8"/>
        <v>44682</v>
      </c>
      <c r="C26" s="67"/>
      <c r="D26" s="68"/>
      <c r="E26" s="69"/>
      <c r="F26" s="70"/>
      <c r="G26" s="71"/>
      <c r="H26" s="84" t="str">
        <f t="shared" si="9"/>
        <v/>
      </c>
      <c r="I26" s="72"/>
      <c r="J26" s="72"/>
      <c r="K26" s="73"/>
      <c r="L26" s="89"/>
      <c r="M26" s="95" t="str">
        <f>IF(S26="x",TEXT(V29,"# ?/?")&amp;" !",IF(T26="x","Nein",""))</f>
        <v/>
      </c>
      <c r="N26" s="96">
        <f>IF(S26="",IF(R26&gt;Stunden2,Pausen2-SUM(N19:N25),IF(R26&gt;Stunden1,Pausen1-SUM(N19:N25),0)),0)</f>
        <v>0</v>
      </c>
      <c r="O26" s="96"/>
      <c r="P26" s="96"/>
      <c r="Q26" s="84">
        <f>IF(F26-E26&gt;0,IF(S26="x",MROUND((F26-E26)*V29,1/1440),F26-E26),0)</f>
        <v>0</v>
      </c>
      <c r="R26" s="96">
        <f t="shared" si="12"/>
        <v>0</v>
      </c>
      <c r="S26" s="96" t="str">
        <f>IF(G26=DATEN!$L$87,"x","")</f>
        <v/>
      </c>
      <c r="T26" s="96" t="str">
        <f t="shared" si="10"/>
        <v/>
      </c>
      <c r="U26" s="124" t="str">
        <f t="shared" si="11"/>
        <v/>
      </c>
      <c r="Z26" s="202" t="str">
        <f t="shared" si="5"/>
        <v/>
      </c>
      <c r="AA26" s="203" t="str">
        <f t="shared" si="6"/>
        <v/>
      </c>
    </row>
    <row r="27" spans="1:27" ht="14.25" x14ac:dyDescent="0.25">
      <c r="A27" s="285"/>
      <c r="B27" s="66">
        <f t="shared" si="8"/>
        <v>44682</v>
      </c>
      <c r="C27" s="67"/>
      <c r="D27" s="68"/>
      <c r="E27" s="69"/>
      <c r="F27" s="70"/>
      <c r="G27" s="71"/>
      <c r="H27" s="84" t="str">
        <f t="shared" si="9"/>
        <v/>
      </c>
      <c r="I27" s="72"/>
      <c r="J27" s="72"/>
      <c r="K27" s="73"/>
      <c r="L27" s="89"/>
      <c r="M27" s="95" t="str">
        <f>IF(S27="x",TEXT(V29,"# ?/?")&amp;" !",IF(T27="x","Nein",""))</f>
        <v/>
      </c>
      <c r="N27" s="96">
        <f>IF(S27="",IF(R27&gt;Stunden2,Pausen2-SUM(N19:N26),IF(R27&gt;Stunden1,Pausen1-SUM(N19:N26),0)),0)</f>
        <v>0</v>
      </c>
      <c r="O27" s="96"/>
      <c r="P27" s="96"/>
      <c r="Q27" s="84">
        <f>IF(F27-E27&gt;0,IF(S27="x",MROUND((F27-E27)*V29,1/1440),F27-E27),0)</f>
        <v>0</v>
      </c>
      <c r="R27" s="96">
        <f t="shared" si="12"/>
        <v>0</v>
      </c>
      <c r="S27" s="96" t="str">
        <f>IF(G27=DATEN!$L$87,"x","")</f>
        <v/>
      </c>
      <c r="T27" s="96" t="str">
        <f t="shared" si="10"/>
        <v/>
      </c>
      <c r="U27" s="124" t="str">
        <f t="shared" si="11"/>
        <v/>
      </c>
      <c r="Z27" s="202" t="str">
        <f t="shared" si="5"/>
        <v/>
      </c>
      <c r="AA27" s="203" t="str">
        <f t="shared" si="6"/>
        <v/>
      </c>
    </row>
    <row r="28" spans="1:27" ht="14.25" x14ac:dyDescent="0.25">
      <c r="A28" s="286"/>
      <c r="B28" s="66">
        <f t="shared" si="8"/>
        <v>44682</v>
      </c>
      <c r="C28" s="67"/>
      <c r="D28" s="68"/>
      <c r="E28" s="69"/>
      <c r="F28" s="70"/>
      <c r="G28" s="71"/>
      <c r="H28" s="84" t="str">
        <f t="shared" si="9"/>
        <v/>
      </c>
      <c r="I28" s="72"/>
      <c r="J28" s="72"/>
      <c r="K28" s="73"/>
      <c r="L28" s="89"/>
      <c r="M28" s="95" t="str">
        <f>IF(S28="x",TEXT(V29,"# ?/?")&amp;" !",IF(T28="x","Nein",""))</f>
        <v/>
      </c>
      <c r="N28" s="96">
        <f>IF(S28="",IF(R28&gt;Stunden2,Pausen2-SUM(N19:N27),IF(R28&gt;Stunden1,Pausen1-SUM(N19:N27),0)),0)</f>
        <v>0</v>
      </c>
      <c r="O28" s="96"/>
      <c r="P28" s="96"/>
      <c r="Q28" s="84">
        <f>IF(F28-E28&gt;0,IF(S28="x",MROUND((F28-E28)*V29,1/1440),F28-E28),0)</f>
        <v>0</v>
      </c>
      <c r="R28" s="96">
        <f t="shared" si="12"/>
        <v>0</v>
      </c>
      <c r="S28" s="96" t="str">
        <f>IF(G28=DATEN!$L$87,"x","")</f>
        <v/>
      </c>
      <c r="T28" s="96" t="str">
        <f t="shared" si="10"/>
        <v/>
      </c>
      <c r="U28" s="124" t="str">
        <f t="shared" si="11"/>
        <v/>
      </c>
      <c r="Z28" s="202" t="str">
        <f t="shared" si="5"/>
        <v/>
      </c>
      <c r="AA28" s="203" t="str">
        <f t="shared" si="6"/>
        <v/>
      </c>
    </row>
    <row r="29" spans="1:27" ht="14.25" x14ac:dyDescent="0.25">
      <c r="A29" s="2" t="str">
        <f>IF(LEN(B29)&gt;0,IF(WEEKDAY(B29)=4,TRUNC((B29-DATE(YEAR(B29+3-MOD(B29-2,7)),1,MOD(B29-2,7)-9))/7),IF(WEEKDAY(B29)=5,"KW","")),"")</f>
        <v/>
      </c>
      <c r="B29" s="81">
        <f>B18+1</f>
        <v>44682</v>
      </c>
      <c r="C29" s="78">
        <f>IF(WEEKDAY(B29)=1,7,WEEKDAY(B29)-1)</f>
        <v>6</v>
      </c>
      <c r="D29" s="79" t="str" cm="1">
        <f t="array" aca="1" ref="D29" ca="1">IF(LEN(B29)&gt;0,IF(OR(INDIRECT("DATEN!D"&amp;9+C29)=0,NOT(ISNA(MATCH(B29,DATEN!$D$18:$D$33,0)))),"X",IF(OR(B29=DATEN!$D$26-1,B29=DATEN!$D$27-2,B29=DATEN!$D$30-2),"V","")),"")</f>
        <v>X</v>
      </c>
      <c r="E29" s="294" t="str">
        <f>IF(E19&gt;0,IF(VALUE("24:00:00")-VALUE(MAX(F8:F17))+VALUE(E19)&lt;VALUE("11:00:00"),"Ruhezeit!",""),"")</f>
        <v/>
      </c>
      <c r="F29" s="295"/>
      <c r="G29" s="80" t="s">
        <v>68</v>
      </c>
      <c r="H29" s="74">
        <f>V23</f>
        <v>0</v>
      </c>
      <c r="I29" s="76"/>
      <c r="J29" s="76"/>
      <c r="K29" s="107" cm="1">
        <f t="array" aca="1" ref="K29" ca="1">IF(LEN(B29)&gt;0,IF(AND(D29&lt;&gt;"X",I29&lt;&gt;"U",I29&lt;&gt;"u",I29&lt;&gt;"K",I29&lt;&gt;"k",OR(I29="F",I29="f",H29&lt;&gt;0,DATEN!$H$8=1),J29&lt;&gt;"f",J29&lt;&gt;"F"),IF(D29="V",H29-INDIRECT("DATEN!D"&amp;9+C29)/2,H29-INDIRECT("DATEN!D"&amp;9+C29)),H29),"")</f>
        <v>0</v>
      </c>
      <c r="L29" s="146" t="str">
        <f ca="1">IF(X29&gt;MaxWoZeit,"WoArbZeit&gt;48h!","")</f>
        <v/>
      </c>
      <c r="M29" s="93" t="str">
        <f>IF(V21&gt;V22,V21-V22,"")</f>
        <v/>
      </c>
      <c r="N29" s="93">
        <f>SUM(N19:N28)</f>
        <v>0</v>
      </c>
      <c r="O29" s="93" t="str">
        <f>IF(WEEKDAY(B29,2)=7,SUMIF('Auswertung-Wochen'!$Y$2:$Y$366,P29,'Auswertung-Wochen'!$V$2:$V$366)-SUMIF('Auswertung-Wochen'!$Y$2:$Y$366,P29,'Auswertung-Wochen'!$W$2:$W$366),"")</f>
        <v/>
      </c>
      <c r="P29" s="93" t="str">
        <f>YEAR(B29)&amp;"-"&amp;TEXT(_xlfn.ISOWEEKNUM(B29),"00")</f>
        <v>2026-18</v>
      </c>
      <c r="Q29" s="94">
        <f>SUM(Q19:Q28)</f>
        <v>0</v>
      </c>
      <c r="R29" s="94"/>
      <c r="S29" s="94"/>
      <c r="T29" s="94"/>
      <c r="U29" s="125"/>
      <c r="V29" s="105">
        <f ca="1">IF(D29="x",DATEN!$N$88,DATEN!$N$87)</f>
        <v>0.16666666666666666</v>
      </c>
      <c r="W29" s="91" t="s">
        <v>92</v>
      </c>
      <c r="X29" s="145">
        <f ca="1">IF(LEN(B29)&gt;0,IF(WEEKDAY(B29,2)=1,H29,H29+X18),X18)</f>
        <v>0.125</v>
      </c>
      <c r="Z29" s="202" t="str">
        <f t="shared" si="5"/>
        <v/>
      </c>
      <c r="AA29" s="203" t="str">
        <f t="shared" si="6"/>
        <v/>
      </c>
    </row>
    <row r="30" spans="1:27" ht="14.25" x14ac:dyDescent="0.25">
      <c r="A30" s="285" t="str">
        <f>IF(ISNA(MATCH(B40,DATEN!$D$18:$D$42,0)),"",INDEX(DATEN!$C$18:$D$42,MATCH(B40,DATEN!$D$18:$D$42,0),1))</f>
        <v/>
      </c>
      <c r="B30" s="66">
        <f t="shared" ref="B30:B39" si="13">B19+1</f>
        <v>44683</v>
      </c>
      <c r="C30" s="67"/>
      <c r="D30" s="68"/>
      <c r="E30" s="69"/>
      <c r="F30" s="70"/>
      <c r="G30" s="71"/>
      <c r="H30" s="84" t="str">
        <f t="shared" ref="H30:H39" si="14">IF(Q30&gt;0,IF(ROUND(F30-E30,6)&gt;=ROUND(Mindest,6),Q30,"&lt;15m!"),"")</f>
        <v/>
      </c>
      <c r="I30" s="72"/>
      <c r="J30" s="72"/>
      <c r="K30" s="73"/>
      <c r="L30" s="89"/>
      <c r="M30" s="95" t="str">
        <f>IF(S30="x",TEXT(V40,"# ?/?")&amp;" !",IF(T30="x","Nein",""))</f>
        <v/>
      </c>
      <c r="N30" s="96">
        <f>IF(S30="",IF(R30&gt;Stunden2,Pausen2,IF(R30&gt;Stunden1,Pausen1,0)),0)</f>
        <v>0</v>
      </c>
      <c r="O30" s="96"/>
      <c r="P30" s="96"/>
      <c r="Q30" s="84">
        <f>IF(F30-E30&gt;0,IF(S30="x",MROUND((F30-E30)*V40,1/1440),F30-E30),0)</f>
        <v>0</v>
      </c>
      <c r="R30" s="96">
        <f>Q30</f>
        <v>0</v>
      </c>
      <c r="S30" s="96" t="str">
        <f>IF(G30=DATEN!$L$87,"x","")</f>
        <v/>
      </c>
      <c r="T30" s="96" t="str">
        <f t="shared" ref="T30:T39" si="15">IF(ISNA(VLOOKUP(G30,ArbKapp,3,FALSE))=TRUE,"",IF(VLOOKUP(G30,ArbKapp,3,FALSE)="x","x",""))</f>
        <v/>
      </c>
      <c r="U30" s="124" t="str">
        <f t="shared" ref="U30:U39" si="16">IF(ISNA(MATCH(G30,Kapp12Ordi,0)),"","x")</f>
        <v/>
      </c>
      <c r="V30" s="90">
        <f>Q40-N40</f>
        <v>0</v>
      </c>
      <c r="W30" s="90" t="s">
        <v>67</v>
      </c>
      <c r="Z30" s="202" t="str">
        <f t="shared" si="5"/>
        <v/>
      </c>
      <c r="AA30" s="203" t="str">
        <f t="shared" si="6"/>
        <v/>
      </c>
    </row>
    <row r="31" spans="1:27" ht="14.25" x14ac:dyDescent="0.25">
      <c r="A31" s="285"/>
      <c r="B31" s="66">
        <f t="shared" si="13"/>
        <v>44683</v>
      </c>
      <c r="C31" s="67"/>
      <c r="D31" s="68"/>
      <c r="E31" s="69"/>
      <c r="F31" s="70"/>
      <c r="G31" s="71"/>
      <c r="H31" s="84" t="str">
        <f t="shared" si="14"/>
        <v/>
      </c>
      <c r="I31" s="72"/>
      <c r="J31" s="72"/>
      <c r="K31" s="73"/>
      <c r="L31" s="89"/>
      <c r="M31" s="95" t="str">
        <f>IF(S31="x",TEXT(V40,"# ?/?")&amp;" !",IF(T31="x","Nein",""))</f>
        <v/>
      </c>
      <c r="N31" s="96">
        <f>IF(S31="",IF(R31&gt;Stunden2,Pausen2-SUM(N30),IF(R31&gt;Stunden1,Pausen1-SUM(N30),0)),0)</f>
        <v>0</v>
      </c>
      <c r="O31" s="96"/>
      <c r="P31" s="96"/>
      <c r="Q31" s="84">
        <f>IF(F31-E31&gt;0,IF(S31="x",MROUND((F31-E31)*V40,1/1440),F31-E31),0)</f>
        <v>0</v>
      </c>
      <c r="R31" s="96">
        <f>IF(Q31&gt;0,IF(AND(E31=F30,S30&lt;&gt;"x"),Q31+R30-N30,Q31),0)</f>
        <v>0</v>
      </c>
      <c r="S31" s="96" t="str">
        <f>IF(G31=DATEN!$L$87,"x","")</f>
        <v/>
      </c>
      <c r="T31" s="96" t="str">
        <f t="shared" si="15"/>
        <v/>
      </c>
      <c r="U31" s="124" t="str">
        <f t="shared" si="16"/>
        <v/>
      </c>
      <c r="V31" s="90">
        <f>IF(ISNA(MATCH("x",U30:U39,0)),MaxZeit,MaxBildung)</f>
        <v>0.41666666666666702</v>
      </c>
      <c r="W31" s="90" t="s">
        <v>75</v>
      </c>
      <c r="Z31" s="202" t="str">
        <f t="shared" si="5"/>
        <v/>
      </c>
      <c r="AA31" s="203" t="str">
        <f t="shared" si="6"/>
        <v/>
      </c>
    </row>
    <row r="32" spans="1:27" ht="14.25" x14ac:dyDescent="0.25">
      <c r="A32" s="285"/>
      <c r="B32" s="66">
        <f t="shared" si="13"/>
        <v>44683</v>
      </c>
      <c r="C32" s="67"/>
      <c r="D32" s="68"/>
      <c r="E32" s="69"/>
      <c r="F32" s="70"/>
      <c r="G32" s="71"/>
      <c r="H32" s="84" t="str">
        <f t="shared" si="14"/>
        <v/>
      </c>
      <c r="I32" s="72"/>
      <c r="J32" s="72"/>
      <c r="K32" s="73"/>
      <c r="L32" s="89"/>
      <c r="M32" s="95" t="str">
        <f>IF(S32="x",TEXT(V40,"# ?/?")&amp;" !",IF(T32="x","Nein",""))</f>
        <v/>
      </c>
      <c r="N32" s="96">
        <f>IF(S32="",IF(R32&gt;Stunden2,Pausen2-SUM(N30:N31),IF(R32&gt;Stunden1,Pausen1-SUM(N30:N31),0)),0)</f>
        <v>0</v>
      </c>
      <c r="O32" s="96"/>
      <c r="P32" s="96"/>
      <c r="Q32" s="84">
        <f>IF(F32-E32&gt;0,IF(S32="x",MROUND((F32-E32)*V40,1/1440),F32-E32),0)</f>
        <v>0</v>
      </c>
      <c r="R32" s="96">
        <f t="shared" ref="R32:R39" si="17">IF(Q32&gt;0,IF(AND(E32=F31,S31&lt;&gt;"x"),Q32+R31-N31,Q32),0)</f>
        <v>0</v>
      </c>
      <c r="S32" s="96" t="str">
        <f>IF(G32=DATEN!$L$87,"x","")</f>
        <v/>
      </c>
      <c r="T32" s="96" t="str">
        <f t="shared" si="15"/>
        <v/>
      </c>
      <c r="U32" s="124" t="str">
        <f t="shared" si="16"/>
        <v/>
      </c>
      <c r="V32" s="92">
        <f>SUMIF(T30:T39,"&lt;&gt;x",H30:H39)-N40</f>
        <v>0</v>
      </c>
      <c r="W32" s="91" t="s">
        <v>81</v>
      </c>
      <c r="Z32" s="202" t="str">
        <f t="shared" si="5"/>
        <v/>
      </c>
      <c r="AA32" s="203" t="str">
        <f t="shared" si="6"/>
        <v/>
      </c>
    </row>
    <row r="33" spans="1:27" ht="14.25" x14ac:dyDescent="0.25">
      <c r="A33" s="285"/>
      <c r="B33" s="66">
        <f t="shared" si="13"/>
        <v>44683</v>
      </c>
      <c r="C33" s="67"/>
      <c r="D33" s="68"/>
      <c r="E33" s="69"/>
      <c r="F33" s="70"/>
      <c r="G33" s="71"/>
      <c r="H33" s="84" t="str">
        <f t="shared" si="14"/>
        <v/>
      </c>
      <c r="I33" s="72"/>
      <c r="J33" s="72"/>
      <c r="K33" s="73"/>
      <c r="L33" s="89"/>
      <c r="M33" s="95" t="str">
        <f>IF(S33="x",TEXT(V40,"# ?/?")&amp;" !",IF(T33="x","Nein",""))</f>
        <v/>
      </c>
      <c r="N33" s="96">
        <f>IF(S33="",IF(R33&gt;Stunden2,Pausen2-SUM(N30:N32),IF(R33&gt;Stunden1,Pausen1-SUM(N30:N32),0)),0)</f>
        <v>0</v>
      </c>
      <c r="O33" s="96"/>
      <c r="P33" s="96"/>
      <c r="Q33" s="84">
        <f>IF(F33-E33&gt;0,IF(S33="x",MROUND((F33-E33)*V40,1/1440),F33-E33),0)</f>
        <v>0</v>
      </c>
      <c r="R33" s="96">
        <f t="shared" si="17"/>
        <v>0</v>
      </c>
      <c r="S33" s="96" t="str">
        <f>IF(G33=DATEN!$L$87,"x","")</f>
        <v/>
      </c>
      <c r="T33" s="96" t="str">
        <f t="shared" si="15"/>
        <v/>
      </c>
      <c r="U33" s="124" t="str">
        <f t="shared" si="16"/>
        <v/>
      </c>
      <c r="V33" s="90">
        <f>IF(V32&gt;V31,V31,V32)</f>
        <v>0</v>
      </c>
      <c r="W33" s="90" t="s">
        <v>79</v>
      </c>
      <c r="Z33" s="202" t="str">
        <f t="shared" si="5"/>
        <v/>
      </c>
      <c r="AA33" s="203" t="str">
        <f t="shared" si="6"/>
        <v/>
      </c>
    </row>
    <row r="34" spans="1:27" ht="14.25" x14ac:dyDescent="0.25">
      <c r="A34" s="285"/>
      <c r="B34" s="66">
        <f t="shared" si="13"/>
        <v>44683</v>
      </c>
      <c r="C34" s="67"/>
      <c r="D34" s="68"/>
      <c r="E34" s="69"/>
      <c r="F34" s="70"/>
      <c r="G34" s="71"/>
      <c r="H34" s="84" t="str">
        <f t="shared" si="14"/>
        <v/>
      </c>
      <c r="I34" s="72"/>
      <c r="J34" s="72"/>
      <c r="K34" s="73"/>
      <c r="L34" s="89"/>
      <c r="M34" s="95" t="str">
        <f>IF(S34="x",TEXT(V40,"# ?/?")&amp;" !",IF(T34="x","Nein",""))</f>
        <v/>
      </c>
      <c r="N34" s="96">
        <f>IF(S34="",IF(R34&gt;Stunden2,Pausen2-SUM(N30:N33),IF(R34&gt;Stunden1,Pausen1-SUM(N30:N33),0)),0)</f>
        <v>0</v>
      </c>
      <c r="O34" s="96"/>
      <c r="P34" s="96"/>
      <c r="Q34" s="84">
        <f>IF(F34-E34&gt;0,IF(S34="x",MROUND((F34-E34)*V40,1/1440),F34-E34),0)</f>
        <v>0</v>
      </c>
      <c r="R34" s="96">
        <f t="shared" si="17"/>
        <v>0</v>
      </c>
      <c r="S34" s="96" t="str">
        <f>IF(G34=DATEN!$L$87,"x","")</f>
        <v/>
      </c>
      <c r="T34" s="96" t="str">
        <f t="shared" si="15"/>
        <v/>
      </c>
      <c r="U34" s="124" t="str">
        <f t="shared" si="16"/>
        <v/>
      </c>
      <c r="V34" s="90">
        <f>V33+SUMIF(T30:T39,"x",H30:H39)</f>
        <v>0</v>
      </c>
      <c r="W34" s="91" t="s">
        <v>80</v>
      </c>
      <c r="Z34" s="202" t="str">
        <f t="shared" si="5"/>
        <v/>
      </c>
      <c r="AA34" s="203" t="str">
        <f t="shared" si="6"/>
        <v/>
      </c>
    </row>
    <row r="35" spans="1:27" ht="14.25" x14ac:dyDescent="0.25">
      <c r="A35" s="285"/>
      <c r="B35" s="66">
        <f t="shared" si="13"/>
        <v>44683</v>
      </c>
      <c r="C35" s="67"/>
      <c r="D35" s="68"/>
      <c r="E35" s="69"/>
      <c r="F35" s="70"/>
      <c r="G35" s="71"/>
      <c r="H35" s="84" t="str">
        <f t="shared" si="14"/>
        <v/>
      </c>
      <c r="I35" s="72"/>
      <c r="J35" s="72"/>
      <c r="K35" s="73"/>
      <c r="L35" s="89"/>
      <c r="M35" s="95" t="str">
        <f>IF(S35="x",TEXT(V40,"# ?/?")&amp;" !",IF(T35="x","Nein",""))</f>
        <v/>
      </c>
      <c r="N35" s="96">
        <f>IF(S35="",IF(R35&gt;Stunden2,Pausen2-SUM(N30:N34),IF(R35&gt;Stunden1,Pausen1-SUM(N30:N34),0)),0)</f>
        <v>0</v>
      </c>
      <c r="O35" s="96"/>
      <c r="P35" s="96"/>
      <c r="Q35" s="84">
        <f>IF(F35-E35&gt;0,IF(S35="x",MROUND((F35-E35)*V40,1/1440),F35-E35),0)</f>
        <v>0</v>
      </c>
      <c r="R35" s="96">
        <f t="shared" si="17"/>
        <v>0</v>
      </c>
      <c r="S35" s="96" t="str">
        <f>IF(G35=DATEN!$L$87,"x","")</f>
        <v/>
      </c>
      <c r="T35" s="96" t="str">
        <f t="shared" si="15"/>
        <v/>
      </c>
      <c r="U35" s="124" t="str">
        <f t="shared" si="16"/>
        <v/>
      </c>
      <c r="V35" s="90"/>
      <c r="W35" s="91"/>
      <c r="Z35" s="202" t="str">
        <f t="shared" si="5"/>
        <v/>
      </c>
      <c r="AA35" s="203" t="str">
        <f t="shared" si="6"/>
        <v/>
      </c>
    </row>
    <row r="36" spans="1:27" ht="14.25" x14ac:dyDescent="0.25">
      <c r="A36" s="285"/>
      <c r="B36" s="66">
        <f t="shared" si="13"/>
        <v>44683</v>
      </c>
      <c r="C36" s="67"/>
      <c r="D36" s="68"/>
      <c r="E36" s="69"/>
      <c r="F36" s="70"/>
      <c r="G36" s="71"/>
      <c r="H36" s="84" t="str">
        <f t="shared" si="14"/>
        <v/>
      </c>
      <c r="I36" s="72"/>
      <c r="J36" s="72"/>
      <c r="K36" s="73"/>
      <c r="L36" s="89"/>
      <c r="M36" s="95" t="str">
        <f>IF(S36="x",TEXT(V40,"# ?/?")&amp;" !",IF(T36="x","Nein",""))</f>
        <v/>
      </c>
      <c r="N36" s="96">
        <f>IF(S36="",IF(R36&gt;Stunden2,Pausen2-SUM(N30:N35),IF(R36&gt;Stunden1,Pausen1-SUM(N30:N35),0)),0)</f>
        <v>0</v>
      </c>
      <c r="O36" s="96"/>
      <c r="P36" s="96"/>
      <c r="Q36" s="84">
        <f>IF(F36-E36&gt;0,IF(S36="x",MROUND((F36-E36)*V40,1/1440),F36-E36),0)</f>
        <v>0</v>
      </c>
      <c r="R36" s="96">
        <f t="shared" si="17"/>
        <v>0</v>
      </c>
      <c r="S36" s="96" t="str">
        <f>IF(G36=DATEN!$L$87,"x","")</f>
        <v/>
      </c>
      <c r="T36" s="96" t="str">
        <f t="shared" si="15"/>
        <v/>
      </c>
      <c r="U36" s="124" t="str">
        <f t="shared" si="16"/>
        <v/>
      </c>
      <c r="V36" s="90"/>
      <c r="W36" s="91"/>
      <c r="Z36" s="202" t="str">
        <f t="shared" si="5"/>
        <v/>
      </c>
      <c r="AA36" s="203" t="str">
        <f t="shared" si="6"/>
        <v/>
      </c>
    </row>
    <row r="37" spans="1:27" ht="14.25" x14ac:dyDescent="0.25">
      <c r="A37" s="285"/>
      <c r="B37" s="66">
        <f t="shared" si="13"/>
        <v>44683</v>
      </c>
      <c r="C37" s="67"/>
      <c r="D37" s="68"/>
      <c r="E37" s="69"/>
      <c r="F37" s="70"/>
      <c r="G37" s="71"/>
      <c r="H37" s="84" t="str">
        <f t="shared" si="14"/>
        <v/>
      </c>
      <c r="I37" s="72"/>
      <c r="J37" s="72"/>
      <c r="K37" s="73"/>
      <c r="L37" s="89"/>
      <c r="M37" s="95" t="str">
        <f>IF(S37="x",TEXT(V40,"# ?/?")&amp;" !",IF(T37="x","Nein",""))</f>
        <v/>
      </c>
      <c r="N37" s="96">
        <f>IF(S37="",IF(R37&gt;Stunden2,Pausen2-SUM(N30:N36),IF(R37&gt;Stunden1,Pausen1-SUM(N30:N36),0)),0)</f>
        <v>0</v>
      </c>
      <c r="O37" s="96"/>
      <c r="P37" s="96"/>
      <c r="Q37" s="84">
        <f>IF(F37-E37&gt;0,IF(S37="x",MROUND((F37-E37)*V40,1/1440),F37-E37),0)</f>
        <v>0</v>
      </c>
      <c r="R37" s="96">
        <f t="shared" si="17"/>
        <v>0</v>
      </c>
      <c r="S37" s="96" t="str">
        <f>IF(G37=DATEN!$L$87,"x","")</f>
        <v/>
      </c>
      <c r="T37" s="96" t="str">
        <f t="shared" si="15"/>
        <v/>
      </c>
      <c r="U37" s="124" t="str">
        <f t="shared" si="16"/>
        <v/>
      </c>
      <c r="Z37" s="202" t="str">
        <f t="shared" si="5"/>
        <v/>
      </c>
      <c r="AA37" s="203" t="str">
        <f t="shared" si="6"/>
        <v/>
      </c>
    </row>
    <row r="38" spans="1:27" ht="14.25" x14ac:dyDescent="0.25">
      <c r="A38" s="285"/>
      <c r="B38" s="66">
        <f t="shared" si="13"/>
        <v>44683</v>
      </c>
      <c r="C38" s="67"/>
      <c r="D38" s="68"/>
      <c r="E38" s="69"/>
      <c r="F38" s="70"/>
      <c r="G38" s="71"/>
      <c r="H38" s="84" t="str">
        <f t="shared" si="14"/>
        <v/>
      </c>
      <c r="I38" s="72"/>
      <c r="J38" s="72"/>
      <c r="K38" s="73"/>
      <c r="L38" s="89"/>
      <c r="M38" s="95" t="str">
        <f>IF(S38="x",TEXT(V40,"# ?/?")&amp;" !",IF(T38="x","Nein",""))</f>
        <v/>
      </c>
      <c r="N38" s="96">
        <f>IF(S38="",IF(R38&gt;Stunden2,Pausen2-SUM(N30:N37),IF(R38&gt;Stunden1,Pausen1-SUM(N30:N37),0)),0)</f>
        <v>0</v>
      </c>
      <c r="O38" s="96"/>
      <c r="P38" s="96"/>
      <c r="Q38" s="84">
        <f>IF(F38-E38&gt;0,IF(S38="x",MROUND((F38-E38)*V40,1/1440),F38-E38),0)</f>
        <v>0</v>
      </c>
      <c r="R38" s="96">
        <f t="shared" si="17"/>
        <v>0</v>
      </c>
      <c r="S38" s="96" t="str">
        <f>IF(G38=DATEN!$L$87,"x","")</f>
        <v/>
      </c>
      <c r="T38" s="96" t="str">
        <f t="shared" si="15"/>
        <v/>
      </c>
      <c r="U38" s="124" t="str">
        <f t="shared" si="16"/>
        <v/>
      </c>
      <c r="Z38" s="202" t="str">
        <f t="shared" si="5"/>
        <v/>
      </c>
      <c r="AA38" s="203" t="str">
        <f t="shared" si="6"/>
        <v/>
      </c>
    </row>
    <row r="39" spans="1:27" ht="14.25" x14ac:dyDescent="0.25">
      <c r="A39" s="286"/>
      <c r="B39" s="66">
        <f t="shared" si="13"/>
        <v>44683</v>
      </c>
      <c r="C39" s="67"/>
      <c r="D39" s="68"/>
      <c r="E39" s="69"/>
      <c r="F39" s="70"/>
      <c r="G39" s="71"/>
      <c r="H39" s="84" t="str">
        <f t="shared" si="14"/>
        <v/>
      </c>
      <c r="I39" s="72"/>
      <c r="J39" s="72"/>
      <c r="K39" s="73"/>
      <c r="L39" s="89"/>
      <c r="M39" s="95" t="str">
        <f>IF(S39="x",TEXT(V40,"# ?/?")&amp;" !",IF(T39="x","Nein",""))</f>
        <v/>
      </c>
      <c r="N39" s="96">
        <f>IF(S39="",IF(R39&gt;Stunden2,Pausen2-SUM(N30:N38),IF(R39&gt;Stunden1,Pausen1-SUM(N30:N38),0)),0)</f>
        <v>0</v>
      </c>
      <c r="O39" s="96"/>
      <c r="P39" s="96"/>
      <c r="Q39" s="84">
        <f>IF(F39-E39&gt;0,IF(S39="x",MROUND((F39-E39)*V40,1/1440),F39-E39),0)</f>
        <v>0</v>
      </c>
      <c r="R39" s="96">
        <f t="shared" si="17"/>
        <v>0</v>
      </c>
      <c r="S39" s="96" t="str">
        <f>IF(G39=DATEN!$L$87,"x","")</f>
        <v/>
      </c>
      <c r="T39" s="96" t="str">
        <f t="shared" si="15"/>
        <v/>
      </c>
      <c r="U39" s="124" t="str">
        <f t="shared" si="16"/>
        <v/>
      </c>
      <c r="Z39" s="202" t="str">
        <f t="shared" si="5"/>
        <v/>
      </c>
      <c r="AA39" s="203" t="str">
        <f t="shared" si="6"/>
        <v/>
      </c>
    </row>
    <row r="40" spans="1:27" ht="14.25" customHeight="1" x14ac:dyDescent="0.25">
      <c r="A40" s="2" t="str">
        <f>IF(LEN(B40)&gt;0,IF(WEEKDAY(B40)=4,TRUNC((B40-DATE(YEAR(B40+3-MOD(B40-2,7)),1,MOD(B40-2,7)-9))/7),IF(WEEKDAY(B40)=5,"KW","")),"")</f>
        <v/>
      </c>
      <c r="B40" s="81">
        <f>B29+1</f>
        <v>44683</v>
      </c>
      <c r="C40" s="78">
        <f>IF(WEEKDAY(B40)=1,7,WEEKDAY(B40)-1)</f>
        <v>7</v>
      </c>
      <c r="D40" s="79" t="str" cm="1">
        <f t="array" aca="1" ref="D40" ca="1">IF(LEN(B40)&gt;0,IF(OR(INDIRECT("DATEN!D"&amp;9+C40)=0,NOT(ISNA(MATCH(B40,DATEN!$D$18:$D$33,0)))),"X",IF(OR(B40=DATEN!$D$26-1,B40=DATEN!$D$27-2,B40=DATEN!$D$30-2),"V","")),"")</f>
        <v>X</v>
      </c>
      <c r="E40" s="294" t="str">
        <f>IF(E30&gt;0,IF(VALUE("24:00:00")-VALUE(MAX(F19:F28))+VALUE(E30)&lt;VALUE("11:00:00"),"Ruhezeit!",""),"")</f>
        <v/>
      </c>
      <c r="F40" s="295"/>
      <c r="G40" s="80" t="s">
        <v>68</v>
      </c>
      <c r="H40" s="74">
        <f>V34</f>
        <v>0</v>
      </c>
      <c r="I40" s="76"/>
      <c r="J40" s="76"/>
      <c r="K40" s="107" cm="1">
        <f t="array" aca="1" ref="K40" ca="1">IF(LEN(B40)&gt;0,IF(AND(D40&lt;&gt;"X",I40&lt;&gt;"U",I40&lt;&gt;"u",I40&lt;&gt;"K",I40&lt;&gt;"k",OR(I40="F",I40="f",H40&lt;&gt;0,DATEN!$H$8=1),J40&lt;&gt;"f",J40&lt;&gt;"F"),IF(D40="V",H40-INDIRECT("DATEN!D"&amp;9+C40)/2,H40-INDIRECT("DATEN!D"&amp;9+C40)),H40),"")</f>
        <v>0</v>
      </c>
      <c r="L40" s="146" t="str">
        <f ca="1">IF(X40&gt;MaxWoZeit,"WoArbZeit&gt;48h!","")</f>
        <v/>
      </c>
      <c r="M40" s="93" t="str">
        <f>IF(V32&gt;V33,V32-V33,"")</f>
        <v/>
      </c>
      <c r="N40" s="93">
        <f>SUM(N30:N39)</f>
        <v>0</v>
      </c>
      <c r="O40" s="93">
        <f ca="1">IF(WEEKDAY(B40,2)=7,SUMIF('Auswertung-Wochen'!$Y$2:$Y$366,P40,'Auswertung-Wochen'!$V$2:$V$366)-SUMIF('Auswertung-Wochen'!$Y$2:$Y$366,P40,'Auswertung-Wochen'!$W$2:$W$366),"")</f>
        <v>-1.3166666666666669</v>
      </c>
      <c r="P40" s="93" t="str">
        <f>YEAR(B40)&amp;"-"&amp;TEXT(_xlfn.ISOWEEKNUM(B40),"00")</f>
        <v>2026-18</v>
      </c>
      <c r="Q40" s="94">
        <f>SUM(Q30:Q39)</f>
        <v>0</v>
      </c>
      <c r="R40" s="94"/>
      <c r="S40" s="94"/>
      <c r="T40" s="94"/>
      <c r="U40" s="125"/>
      <c r="V40" s="105">
        <f ca="1">IF(D40="x",DATEN!$N$88,DATEN!$N$87)</f>
        <v>0.16666666666666666</v>
      </c>
      <c r="W40" s="91" t="s">
        <v>92</v>
      </c>
      <c r="X40" s="145">
        <f ca="1">IF(LEN(B40)&gt;0,IF(WEEKDAY(B40,2)=1,H40,H40+X29),X29)</f>
        <v>0.125</v>
      </c>
      <c r="Z40" s="202" t="str">
        <f t="shared" si="5"/>
        <v/>
      </c>
      <c r="AA40" s="203" t="str">
        <f t="shared" si="6"/>
        <v/>
      </c>
    </row>
    <row r="41" spans="1:27" ht="14.25" x14ac:dyDescent="0.25">
      <c r="A41" s="285" t="str">
        <f>IF(ISNA(MATCH(B51,DATEN!$D$18:$D$42,0)),"",INDEX(DATEN!$C$18:$D$42,MATCH(B51,DATEN!$D$18:$D$42,0),1))</f>
        <v/>
      </c>
      <c r="B41" s="66">
        <f t="shared" ref="B41:B50" si="18">B30+1</f>
        <v>44684</v>
      </c>
      <c r="C41" s="67"/>
      <c r="D41" s="68"/>
      <c r="E41" s="69"/>
      <c r="F41" s="70"/>
      <c r="G41" s="71"/>
      <c r="H41" s="84" t="str">
        <f t="shared" ref="H41:H50" si="19">IF(Q41&gt;0,IF(ROUND(F41-E41,6)&gt;=ROUND(Mindest,6),Q41,"&lt;15m!"),"")</f>
        <v/>
      </c>
      <c r="I41" s="72"/>
      <c r="J41" s="72"/>
      <c r="K41" s="73"/>
      <c r="L41" s="89"/>
      <c r="M41" s="95" t="str">
        <f>IF(S41="x",TEXT(V51,"# ?/?")&amp;" !",IF(T41="x","Nein",""))</f>
        <v/>
      </c>
      <c r="N41" s="96">
        <f>IF(S41="",IF(R41&gt;Stunden2,Pausen2,IF(R41&gt;Stunden1,Pausen1,0)),0)</f>
        <v>0</v>
      </c>
      <c r="O41" s="96"/>
      <c r="P41" s="96"/>
      <c r="Q41" s="84">
        <f>IF(F41-E41&gt;0,IF(S41="x",MROUND((F41-E41)*V51,1/1440),F41-E41),0)</f>
        <v>0</v>
      </c>
      <c r="R41" s="96">
        <f>Q41</f>
        <v>0</v>
      </c>
      <c r="S41" s="96" t="str">
        <f>IF(G41=DATEN!$L$87,"x","")</f>
        <v/>
      </c>
      <c r="T41" s="96" t="str">
        <f t="shared" ref="T41:T50" si="20">IF(ISNA(VLOOKUP(G41,ArbKapp,3,FALSE))=TRUE,"",IF(VLOOKUP(G41,ArbKapp,3,FALSE)="x","x",""))</f>
        <v/>
      </c>
      <c r="U41" s="124" t="str">
        <f t="shared" ref="U41:U50" si="21">IF(ISNA(MATCH(G41,Kapp12Ordi,0)),"","x")</f>
        <v/>
      </c>
      <c r="V41" s="90">
        <f>Q51-N51</f>
        <v>0</v>
      </c>
      <c r="W41" s="90" t="s">
        <v>67</v>
      </c>
      <c r="Z41" s="202" t="str">
        <f t="shared" si="5"/>
        <v/>
      </c>
      <c r="AA41" s="203" t="str">
        <f t="shared" si="6"/>
        <v/>
      </c>
    </row>
    <row r="42" spans="1:27" ht="14.25" x14ac:dyDescent="0.25">
      <c r="A42" s="285"/>
      <c r="B42" s="66">
        <f t="shared" si="18"/>
        <v>44684</v>
      </c>
      <c r="C42" s="67"/>
      <c r="D42" s="68"/>
      <c r="E42" s="69"/>
      <c r="F42" s="70"/>
      <c r="G42" s="71"/>
      <c r="H42" s="84" t="str">
        <f t="shared" si="19"/>
        <v/>
      </c>
      <c r="I42" s="72"/>
      <c r="J42" s="72"/>
      <c r="K42" s="73"/>
      <c r="L42" s="89"/>
      <c r="M42" s="95" t="str">
        <f>IF(S42="x",TEXT(V51,"# ?/?")&amp;" !",IF(T42="x","Nein",""))</f>
        <v/>
      </c>
      <c r="N42" s="96">
        <f>IF(S42="",IF(R42&gt;Stunden2,Pausen2-SUM(N41),IF(R42&gt;Stunden1,Pausen1-SUM(N41),0)),0)</f>
        <v>0</v>
      </c>
      <c r="O42" s="96"/>
      <c r="P42" s="96"/>
      <c r="Q42" s="84">
        <f>IF(F42-E42&gt;0,IF(S42="x",MROUND((F42-E42)*V51,1/1440),F42-E42),0)</f>
        <v>0</v>
      </c>
      <c r="R42" s="96">
        <f>IF(Q42&gt;0,IF(AND(E42=F41,S41&lt;&gt;"x"),Q42+R41-N41,Q42),0)</f>
        <v>0</v>
      </c>
      <c r="S42" s="96" t="str">
        <f>IF(G42=DATEN!$L$87,"x","")</f>
        <v/>
      </c>
      <c r="T42" s="96" t="str">
        <f t="shared" si="20"/>
        <v/>
      </c>
      <c r="U42" s="124" t="str">
        <f t="shared" si="21"/>
        <v/>
      </c>
      <c r="V42" s="90">
        <f>IF(ISNA(MATCH("x",U41:U50,0)),MaxZeit,MaxBildung)</f>
        <v>0.41666666666666702</v>
      </c>
      <c r="W42" s="90" t="s">
        <v>75</v>
      </c>
      <c r="Z42" s="202" t="str">
        <f t="shared" si="5"/>
        <v/>
      </c>
      <c r="AA42" s="203" t="str">
        <f t="shared" si="6"/>
        <v/>
      </c>
    </row>
    <row r="43" spans="1:27" ht="14.25" x14ac:dyDescent="0.25">
      <c r="A43" s="285"/>
      <c r="B43" s="66">
        <f t="shared" si="18"/>
        <v>44684</v>
      </c>
      <c r="C43" s="67"/>
      <c r="D43" s="68"/>
      <c r="E43" s="69"/>
      <c r="F43" s="70"/>
      <c r="G43" s="71"/>
      <c r="H43" s="84" t="str">
        <f t="shared" si="19"/>
        <v/>
      </c>
      <c r="I43" s="72"/>
      <c r="J43" s="72"/>
      <c r="K43" s="73"/>
      <c r="L43" s="89"/>
      <c r="M43" s="95" t="str">
        <f>IF(S43="x",TEXT(V51,"# ?/?")&amp;" !",IF(T43="x","Nein",""))</f>
        <v/>
      </c>
      <c r="N43" s="96">
        <f>IF(S43="",IF(R43&gt;Stunden2,Pausen2-SUM(N41:N42),IF(R43&gt;Stunden1,Pausen1-SUM(N41:N42),0)),0)</f>
        <v>0</v>
      </c>
      <c r="O43" s="96"/>
      <c r="P43" s="96"/>
      <c r="Q43" s="84">
        <f>IF(F43-E43&gt;0,IF(S43="x",MROUND((F43-E43)*V51,1/1440),F43-E43),0)</f>
        <v>0</v>
      </c>
      <c r="R43" s="96">
        <f t="shared" ref="R43:R50" si="22">IF(Q43&gt;0,IF(AND(E43=F42,S42&lt;&gt;"x"),Q43+R42-N42,Q43),0)</f>
        <v>0</v>
      </c>
      <c r="S43" s="96" t="str">
        <f>IF(G43=DATEN!$L$87,"x","")</f>
        <v/>
      </c>
      <c r="T43" s="96" t="str">
        <f t="shared" si="20"/>
        <v/>
      </c>
      <c r="U43" s="124" t="str">
        <f t="shared" si="21"/>
        <v/>
      </c>
      <c r="V43" s="92">
        <f>SUMIF(T41:T50,"&lt;&gt;x",H41:H50)-N51</f>
        <v>0</v>
      </c>
      <c r="W43" s="91" t="s">
        <v>81</v>
      </c>
      <c r="Z43" s="202" t="str">
        <f t="shared" si="5"/>
        <v/>
      </c>
      <c r="AA43" s="203" t="str">
        <f t="shared" si="6"/>
        <v/>
      </c>
    </row>
    <row r="44" spans="1:27" ht="14.25" x14ac:dyDescent="0.25">
      <c r="A44" s="285"/>
      <c r="B44" s="66">
        <f t="shared" si="18"/>
        <v>44684</v>
      </c>
      <c r="C44" s="67"/>
      <c r="D44" s="68"/>
      <c r="E44" s="69"/>
      <c r="F44" s="70"/>
      <c r="G44" s="71"/>
      <c r="H44" s="84" t="str">
        <f t="shared" si="19"/>
        <v/>
      </c>
      <c r="I44" s="72"/>
      <c r="J44" s="72"/>
      <c r="K44" s="73"/>
      <c r="L44" s="89"/>
      <c r="M44" s="95" t="str">
        <f>IF(S44="x",TEXT(V51,"# ?/?")&amp;" !",IF(T44="x","Nein",""))</f>
        <v/>
      </c>
      <c r="N44" s="96">
        <f>IF(S44="",IF(R44&gt;Stunden2,Pausen2-SUM(N41:N43),IF(R44&gt;Stunden1,Pausen1-SUM(N41:N43),0)),0)</f>
        <v>0</v>
      </c>
      <c r="O44" s="96"/>
      <c r="P44" s="96"/>
      <c r="Q44" s="84">
        <f>IF(F44-E44&gt;0,IF(S44="x",MROUND((F44-E44)*V51,1/1440),F44-E44),0)</f>
        <v>0</v>
      </c>
      <c r="R44" s="96">
        <f t="shared" si="22"/>
        <v>0</v>
      </c>
      <c r="S44" s="96" t="str">
        <f>IF(G44=DATEN!$L$87,"x","")</f>
        <v/>
      </c>
      <c r="T44" s="96" t="str">
        <f t="shared" si="20"/>
        <v/>
      </c>
      <c r="U44" s="124" t="str">
        <f t="shared" si="21"/>
        <v/>
      </c>
      <c r="V44" s="90">
        <f>IF(V43&gt;V42,V42,V43)</f>
        <v>0</v>
      </c>
      <c r="W44" s="90" t="s">
        <v>79</v>
      </c>
      <c r="Z44" s="202" t="str">
        <f t="shared" si="5"/>
        <v/>
      </c>
      <c r="AA44" s="203" t="str">
        <f t="shared" si="6"/>
        <v/>
      </c>
    </row>
    <row r="45" spans="1:27" ht="14.25" x14ac:dyDescent="0.25">
      <c r="A45" s="285"/>
      <c r="B45" s="66">
        <f t="shared" si="18"/>
        <v>44684</v>
      </c>
      <c r="C45" s="67"/>
      <c r="D45" s="68"/>
      <c r="E45" s="69"/>
      <c r="F45" s="70"/>
      <c r="G45" s="71"/>
      <c r="H45" s="84" t="str">
        <f t="shared" si="19"/>
        <v/>
      </c>
      <c r="I45" s="72"/>
      <c r="J45" s="72"/>
      <c r="K45" s="73"/>
      <c r="L45" s="89"/>
      <c r="M45" s="95" t="str">
        <f>IF(S45="x",TEXT(V51,"# ?/?")&amp;" !",IF(T45="x","Nein",""))</f>
        <v/>
      </c>
      <c r="N45" s="96">
        <f>IF(S45="",IF(R45&gt;Stunden2,Pausen2-SUM(N41:N44),IF(R45&gt;Stunden1,Pausen1-SUM(N41:N44),0)),0)</f>
        <v>0</v>
      </c>
      <c r="O45" s="96"/>
      <c r="P45" s="96"/>
      <c r="Q45" s="84">
        <f>IF(F45-E45&gt;0,IF(S45="x",MROUND((F45-E45)*V51,1/1440),F45-E45),0)</f>
        <v>0</v>
      </c>
      <c r="R45" s="96">
        <f t="shared" si="22"/>
        <v>0</v>
      </c>
      <c r="S45" s="96" t="str">
        <f>IF(G45=DATEN!$L$87,"x","")</f>
        <v/>
      </c>
      <c r="T45" s="96" t="str">
        <f t="shared" si="20"/>
        <v/>
      </c>
      <c r="U45" s="124" t="str">
        <f t="shared" si="21"/>
        <v/>
      </c>
      <c r="V45" s="90">
        <f>V44+SUMIF(T41:T50,"x",H41:H50)</f>
        <v>0</v>
      </c>
      <c r="W45" s="91" t="s">
        <v>80</v>
      </c>
      <c r="Z45" s="202" t="str">
        <f t="shared" si="5"/>
        <v/>
      </c>
      <c r="AA45" s="203" t="str">
        <f t="shared" si="6"/>
        <v/>
      </c>
    </row>
    <row r="46" spans="1:27" ht="14.25" x14ac:dyDescent="0.25">
      <c r="A46" s="285"/>
      <c r="B46" s="66">
        <f t="shared" si="18"/>
        <v>44684</v>
      </c>
      <c r="C46" s="67"/>
      <c r="D46" s="68"/>
      <c r="E46" s="69"/>
      <c r="F46" s="70"/>
      <c r="G46" s="71"/>
      <c r="H46" s="84" t="str">
        <f t="shared" si="19"/>
        <v/>
      </c>
      <c r="I46" s="72"/>
      <c r="J46" s="72"/>
      <c r="K46" s="73"/>
      <c r="L46" s="89"/>
      <c r="M46" s="95" t="str">
        <f>IF(S46="x",TEXT(V51,"# ?/?")&amp;" !",IF(T46="x","Nein",""))</f>
        <v/>
      </c>
      <c r="N46" s="96">
        <f>IF(S46="",IF(R46&gt;Stunden2,Pausen2-SUM(N41:N45),IF(R46&gt;Stunden1,Pausen1-SUM(N41:N45),0)),0)</f>
        <v>0</v>
      </c>
      <c r="O46" s="96"/>
      <c r="P46" s="96"/>
      <c r="Q46" s="84">
        <f>IF(F46-E46&gt;0,IF(S46="x",MROUND((F46-E46)*V51,1/1440),F46-E46),0)</f>
        <v>0</v>
      </c>
      <c r="R46" s="96">
        <f t="shared" si="22"/>
        <v>0</v>
      </c>
      <c r="S46" s="96" t="str">
        <f>IF(G46=DATEN!$L$87,"x","")</f>
        <v/>
      </c>
      <c r="T46" s="96" t="str">
        <f t="shared" si="20"/>
        <v/>
      </c>
      <c r="U46" s="124" t="str">
        <f t="shared" si="21"/>
        <v/>
      </c>
      <c r="V46" s="90"/>
      <c r="W46" s="91"/>
      <c r="Z46" s="202" t="str">
        <f t="shared" si="5"/>
        <v/>
      </c>
      <c r="AA46" s="203" t="str">
        <f t="shared" si="6"/>
        <v/>
      </c>
    </row>
    <row r="47" spans="1:27" ht="14.25" x14ac:dyDescent="0.25">
      <c r="A47" s="285"/>
      <c r="B47" s="66">
        <f t="shared" si="18"/>
        <v>44684</v>
      </c>
      <c r="C47" s="67"/>
      <c r="D47" s="68"/>
      <c r="E47" s="69"/>
      <c r="F47" s="70"/>
      <c r="G47" s="71"/>
      <c r="H47" s="84" t="str">
        <f t="shared" si="19"/>
        <v/>
      </c>
      <c r="I47" s="72"/>
      <c r="J47" s="72"/>
      <c r="K47" s="73"/>
      <c r="L47" s="89"/>
      <c r="M47" s="95" t="str">
        <f>IF(S47="x",TEXT(V51,"# ?/?")&amp;" !",IF(T47="x","Nein",""))</f>
        <v/>
      </c>
      <c r="N47" s="96">
        <f>IF(S47="",IF(R47&gt;Stunden2,Pausen2-SUM(N41:N46),IF(R47&gt;Stunden1,Pausen1-SUM(N41:N46),0)),0)</f>
        <v>0</v>
      </c>
      <c r="O47" s="96"/>
      <c r="P47" s="96"/>
      <c r="Q47" s="84">
        <f>IF(F47-E47&gt;0,IF(S47="x",MROUND((F47-E47)*V51,1/1440),F47-E47),0)</f>
        <v>0</v>
      </c>
      <c r="R47" s="96">
        <f t="shared" si="22"/>
        <v>0</v>
      </c>
      <c r="S47" s="96" t="str">
        <f>IF(G47=DATEN!$L$87,"x","")</f>
        <v/>
      </c>
      <c r="T47" s="96" t="str">
        <f t="shared" si="20"/>
        <v/>
      </c>
      <c r="U47" s="124" t="str">
        <f t="shared" si="21"/>
        <v/>
      </c>
      <c r="V47" s="90"/>
      <c r="W47" s="91"/>
      <c r="Z47" s="202" t="str">
        <f t="shared" si="5"/>
        <v/>
      </c>
      <c r="AA47" s="203" t="str">
        <f t="shared" si="6"/>
        <v/>
      </c>
    </row>
    <row r="48" spans="1:27" ht="14.25" x14ac:dyDescent="0.25">
      <c r="A48" s="285"/>
      <c r="B48" s="66">
        <f t="shared" si="18"/>
        <v>44684</v>
      </c>
      <c r="C48" s="67"/>
      <c r="D48" s="68"/>
      <c r="E48" s="69"/>
      <c r="F48" s="70"/>
      <c r="G48" s="71"/>
      <c r="H48" s="84" t="str">
        <f t="shared" si="19"/>
        <v/>
      </c>
      <c r="I48" s="72"/>
      <c r="J48" s="72"/>
      <c r="K48" s="73"/>
      <c r="L48" s="89"/>
      <c r="M48" s="95" t="str">
        <f>IF(S48="x",TEXT(V51,"# ?/?")&amp;" !",IF(T48="x","Nein",""))</f>
        <v/>
      </c>
      <c r="N48" s="96">
        <f>IF(S48="",IF(R48&gt;Stunden2,Pausen2-SUM(N41:N47),IF(R48&gt;Stunden1,Pausen1-SUM(N41:N47),0)),0)</f>
        <v>0</v>
      </c>
      <c r="O48" s="96"/>
      <c r="P48" s="96"/>
      <c r="Q48" s="84">
        <f>IF(F48-E48&gt;0,IF(S48="x",MROUND((F48-E48)*V51,1/1440),F48-E48),0)</f>
        <v>0</v>
      </c>
      <c r="R48" s="96">
        <f t="shared" si="22"/>
        <v>0</v>
      </c>
      <c r="S48" s="96" t="str">
        <f>IF(G48=DATEN!$L$87,"x","")</f>
        <v/>
      </c>
      <c r="T48" s="96" t="str">
        <f t="shared" si="20"/>
        <v/>
      </c>
      <c r="U48" s="124" t="str">
        <f t="shared" si="21"/>
        <v/>
      </c>
      <c r="Z48" s="202" t="str">
        <f t="shared" si="5"/>
        <v/>
      </c>
      <c r="AA48" s="203" t="str">
        <f t="shared" si="6"/>
        <v/>
      </c>
    </row>
    <row r="49" spans="1:27" ht="14.25" x14ac:dyDescent="0.25">
      <c r="A49" s="285"/>
      <c r="B49" s="66">
        <f t="shared" si="18"/>
        <v>44684</v>
      </c>
      <c r="C49" s="67"/>
      <c r="D49" s="68"/>
      <c r="E49" s="69"/>
      <c r="F49" s="70"/>
      <c r="G49" s="71"/>
      <c r="H49" s="84" t="str">
        <f t="shared" si="19"/>
        <v/>
      </c>
      <c r="I49" s="72"/>
      <c r="J49" s="72"/>
      <c r="K49" s="73"/>
      <c r="L49" s="89"/>
      <c r="M49" s="95" t="str">
        <f>IF(S49="x",TEXT(V51,"# ?/?")&amp;" !",IF(T49="x","Nein",""))</f>
        <v/>
      </c>
      <c r="N49" s="96">
        <f>IF(S49="",IF(R49&gt;Stunden2,Pausen2-SUM(N41:N48),IF(R49&gt;Stunden1,Pausen1-SUM(N41:N48),0)),0)</f>
        <v>0</v>
      </c>
      <c r="O49" s="96"/>
      <c r="P49" s="96"/>
      <c r="Q49" s="84">
        <f>IF(F49-E49&gt;0,IF(S49="x",MROUND((F49-E49)*V51,1/1440),F49-E49),0)</f>
        <v>0</v>
      </c>
      <c r="R49" s="96">
        <f t="shared" si="22"/>
        <v>0</v>
      </c>
      <c r="S49" s="96" t="str">
        <f>IF(G49=DATEN!$L$87,"x","")</f>
        <v/>
      </c>
      <c r="T49" s="96" t="str">
        <f t="shared" si="20"/>
        <v/>
      </c>
      <c r="U49" s="124" t="str">
        <f t="shared" si="21"/>
        <v/>
      </c>
      <c r="Z49" s="202" t="str">
        <f t="shared" si="5"/>
        <v/>
      </c>
      <c r="AA49" s="203" t="str">
        <f t="shared" si="6"/>
        <v/>
      </c>
    </row>
    <row r="50" spans="1:27" ht="14.25" x14ac:dyDescent="0.25">
      <c r="A50" s="286"/>
      <c r="B50" s="66">
        <f t="shared" si="18"/>
        <v>44684</v>
      </c>
      <c r="C50" s="67"/>
      <c r="D50" s="68"/>
      <c r="E50" s="69"/>
      <c r="F50" s="70"/>
      <c r="G50" s="71"/>
      <c r="H50" s="84" t="str">
        <f t="shared" si="19"/>
        <v/>
      </c>
      <c r="I50" s="72"/>
      <c r="J50" s="72"/>
      <c r="K50" s="73"/>
      <c r="L50" s="89"/>
      <c r="M50" s="95" t="str">
        <f>IF(S50="x",TEXT(V51,"# ?/?")&amp;" !",IF(T50="x","Nein",""))</f>
        <v/>
      </c>
      <c r="N50" s="96">
        <f>IF(S50="",IF(R50&gt;Stunden2,Pausen2-SUM(N41:N49),IF(R50&gt;Stunden1,Pausen1-SUM(N41:N49),0)),0)</f>
        <v>0</v>
      </c>
      <c r="O50" s="96"/>
      <c r="P50" s="96"/>
      <c r="Q50" s="84">
        <f>IF(F50-E50&gt;0,IF(S50="x",MROUND((F50-E50)*V51,1/1440),F50-E50),0)</f>
        <v>0</v>
      </c>
      <c r="R50" s="96">
        <f t="shared" si="22"/>
        <v>0</v>
      </c>
      <c r="S50" s="96" t="str">
        <f>IF(G50=DATEN!$L$87,"x","")</f>
        <v/>
      </c>
      <c r="T50" s="96" t="str">
        <f t="shared" si="20"/>
        <v/>
      </c>
      <c r="U50" s="124" t="str">
        <f t="shared" si="21"/>
        <v/>
      </c>
      <c r="Z50" s="202" t="str">
        <f t="shared" si="5"/>
        <v/>
      </c>
      <c r="AA50" s="203" t="str">
        <f t="shared" si="6"/>
        <v/>
      </c>
    </row>
    <row r="51" spans="1:27" ht="14.25" customHeight="1" x14ac:dyDescent="0.25">
      <c r="A51" s="2" t="str">
        <f>IF(LEN(B51)&gt;0,IF(WEEKDAY(B51)=4,TRUNC((B51-DATE(YEAR(B51+3-MOD(B51-2,7)),1,MOD(B51-2,7)-9))/7),IF(WEEKDAY(B51)=5,"KW","")),"")</f>
        <v/>
      </c>
      <c r="B51" s="81">
        <f>B40+1</f>
        <v>44684</v>
      </c>
      <c r="C51" s="78">
        <f>IF(WEEKDAY(B51)=1,7,WEEKDAY(B51)-1)</f>
        <v>1</v>
      </c>
      <c r="D51" s="79" t="str" cm="1">
        <f t="array" aca="1" ref="D51" ca="1">IF(LEN(B51)&gt;0,IF(OR(INDIRECT("DATEN!D"&amp;9+C51)=0,NOT(ISNA(MATCH(B51,DATEN!$D$18:$D$33,0)))),"X",IF(OR(B51=DATEN!$D$26-1,B51=DATEN!$D$27-2,B51=DATEN!$D$30-2),"V","")),"")</f>
        <v/>
      </c>
      <c r="E51" s="294" t="str">
        <f>IF(E41&gt;0,IF(VALUE("24:00:00")-VALUE(MAX(F30:F39))+VALUE(E41)&lt;VALUE("11:00:00"),"Ruhezeit!",""),"")</f>
        <v/>
      </c>
      <c r="F51" s="295"/>
      <c r="G51" s="80" t="s">
        <v>68</v>
      </c>
      <c r="H51" s="74">
        <f>V45</f>
        <v>0</v>
      </c>
      <c r="I51" s="76"/>
      <c r="J51" s="76"/>
      <c r="K51" s="107" cm="1">
        <f t="array" aca="1" ref="K51" ca="1">IF(LEN(B51)&gt;0,IF(AND(D51&lt;&gt;"X",I51&lt;&gt;"U",I51&lt;&gt;"u",I51&lt;&gt;"K",I51&lt;&gt;"k",OR(I51="F",I51="f",H51&lt;&gt;0,DATEN!$H$8=1),J51&lt;&gt;"f",J51&lt;&gt;"F"),IF(D51="V",H51-INDIRECT("DATEN!D"&amp;9+C51)/2,H51-INDIRECT("DATEN!D"&amp;9+C51)),H51),"")</f>
        <v>-0.329166666666667</v>
      </c>
      <c r="L51" s="146" t="str">
        <f>IF(X51&gt;MaxWoZeit,"WoArbZeit&gt;48h!","")</f>
        <v/>
      </c>
      <c r="M51" s="93" t="str">
        <f>IF(V43&gt;V44,V43-V44,"")</f>
        <v/>
      </c>
      <c r="N51" s="93">
        <f>SUM(N41:N50)</f>
        <v>0</v>
      </c>
      <c r="O51" s="93" t="str">
        <f>IF(WEEKDAY(B51,2)=7,SUMIF('Auswertung-Wochen'!$Y$2:$Y$366,P51,'Auswertung-Wochen'!$V$2:$V$366)-SUMIF('Auswertung-Wochen'!$Y$2:$Y$366,P51,'Auswertung-Wochen'!$W$2:$W$366),"")</f>
        <v/>
      </c>
      <c r="P51" s="93" t="str">
        <f>YEAR(B51)&amp;"-"&amp;TEXT(_xlfn.ISOWEEKNUM(B51),"00")</f>
        <v>2026-19</v>
      </c>
      <c r="Q51" s="94">
        <f>SUM(Q41:Q50)</f>
        <v>0</v>
      </c>
      <c r="R51" s="94"/>
      <c r="S51" s="94"/>
      <c r="T51" s="94"/>
      <c r="U51" s="125"/>
      <c r="V51" s="105">
        <f ca="1">IF(D51="x",DATEN!$N$88,DATEN!$N$87)</f>
        <v>0.125</v>
      </c>
      <c r="W51" s="91" t="s">
        <v>92</v>
      </c>
      <c r="X51" s="145">
        <f>IF(LEN(B51)&gt;0,IF(WEEKDAY(B51,2)=1,H51,H51+X40),X40)</f>
        <v>0</v>
      </c>
      <c r="Z51" s="202" t="str">
        <f t="shared" si="5"/>
        <v/>
      </c>
      <c r="AA51" s="203" t="str">
        <f t="shared" si="6"/>
        <v/>
      </c>
    </row>
    <row r="52" spans="1:27" ht="14.25" x14ac:dyDescent="0.25">
      <c r="A52" s="285" t="str">
        <f>IF(ISNA(MATCH(B62,DATEN!$D$18:$D$42,0)),"",INDEX(DATEN!$C$18:$D$42,MATCH(B62,DATEN!$D$18:$D$42,0),1))</f>
        <v/>
      </c>
      <c r="B52" s="66">
        <f t="shared" ref="B52:B61" si="23">B41+1</f>
        <v>44685</v>
      </c>
      <c r="C52" s="67"/>
      <c r="D52" s="68"/>
      <c r="E52" s="69"/>
      <c r="F52" s="70"/>
      <c r="G52" s="71"/>
      <c r="H52" s="84" t="str">
        <f t="shared" ref="H52:H61" si="24">IF(Q52&gt;0,IF(ROUND(F52-E52,6)&gt;=ROUND(Mindest,6),Q52,"&lt;15m!"),"")</f>
        <v/>
      </c>
      <c r="I52" s="72"/>
      <c r="J52" s="72"/>
      <c r="K52" s="73"/>
      <c r="L52" s="89"/>
      <c r="M52" s="95" t="str">
        <f>IF(S52="x",TEXT(V62,"# ?/?")&amp;" !",IF(T52="x","Nein",""))</f>
        <v/>
      </c>
      <c r="N52" s="96">
        <f>IF(S52="",IF(R52&gt;Stunden2,Pausen2,IF(R52&gt;Stunden1,Pausen1,0)),0)</f>
        <v>0</v>
      </c>
      <c r="O52" s="96"/>
      <c r="P52" s="96"/>
      <c r="Q52" s="84">
        <f>IF(F52-E52&gt;0,IF(S52="x",MROUND((F52-E52)*V62,1/1440),F52-E52),0)</f>
        <v>0</v>
      </c>
      <c r="R52" s="96">
        <f>Q52</f>
        <v>0</v>
      </c>
      <c r="S52" s="96" t="str">
        <f>IF(G52=DATEN!$L$87,"x","")</f>
        <v/>
      </c>
      <c r="T52" s="96" t="str">
        <f t="shared" ref="T52:T61" si="25">IF(ISNA(VLOOKUP(G52,ArbKapp,3,FALSE))=TRUE,"",IF(VLOOKUP(G52,ArbKapp,3,FALSE)="x","x",""))</f>
        <v/>
      </c>
      <c r="U52" s="124" t="str">
        <f t="shared" ref="U52:U61" si="26">IF(ISNA(MATCH(G52,Kapp12Ordi,0)),"","x")</f>
        <v/>
      </c>
      <c r="V52" s="90">
        <f>Q62-N62</f>
        <v>0</v>
      </c>
      <c r="W52" s="90" t="s">
        <v>67</v>
      </c>
      <c r="Z52" s="202" t="str">
        <f t="shared" si="5"/>
        <v/>
      </c>
      <c r="AA52" s="203" t="str">
        <f t="shared" si="6"/>
        <v/>
      </c>
    </row>
    <row r="53" spans="1:27" ht="14.25" x14ac:dyDescent="0.25">
      <c r="A53" s="285"/>
      <c r="B53" s="66">
        <f t="shared" si="23"/>
        <v>44685</v>
      </c>
      <c r="C53" s="67"/>
      <c r="D53" s="68"/>
      <c r="E53" s="69"/>
      <c r="F53" s="70"/>
      <c r="G53" s="71"/>
      <c r="H53" s="84" t="str">
        <f t="shared" si="24"/>
        <v/>
      </c>
      <c r="I53" s="72"/>
      <c r="J53" s="72"/>
      <c r="K53" s="73"/>
      <c r="L53" s="89"/>
      <c r="M53" s="95" t="str">
        <f>IF(S53="x",TEXT(V62,"# ?/?")&amp;" !",IF(T53="x","Nein",""))</f>
        <v/>
      </c>
      <c r="N53" s="96">
        <f>IF(S53="",IF(R53&gt;Stunden2,Pausen2-SUM(N52),IF(R53&gt;Stunden1,Pausen1-SUM(N52),0)),0)</f>
        <v>0</v>
      </c>
      <c r="O53" s="96"/>
      <c r="P53" s="96"/>
      <c r="Q53" s="84">
        <f>IF(F53-E53&gt;0,IF(S53="x",MROUND((F53-E53)*V62,1/1440),F53-E53),0)</f>
        <v>0</v>
      </c>
      <c r="R53" s="96">
        <f>IF(Q53&gt;0,IF(AND(E53=F52,S52&lt;&gt;"x"),Q53+R52-N52,Q53),0)</f>
        <v>0</v>
      </c>
      <c r="S53" s="96" t="str">
        <f>IF(G53=DATEN!$L$87,"x","")</f>
        <v/>
      </c>
      <c r="T53" s="96" t="str">
        <f t="shared" si="25"/>
        <v/>
      </c>
      <c r="U53" s="124" t="str">
        <f t="shared" si="26"/>
        <v/>
      </c>
      <c r="V53" s="90">
        <f>IF(ISNA(MATCH("x",U52:U61,0)),MaxZeit,MaxBildung)</f>
        <v>0.41666666666666702</v>
      </c>
      <c r="W53" s="90" t="s">
        <v>75</v>
      </c>
      <c r="Z53" s="202" t="str">
        <f t="shared" si="5"/>
        <v/>
      </c>
      <c r="AA53" s="203" t="str">
        <f t="shared" si="6"/>
        <v/>
      </c>
    </row>
    <row r="54" spans="1:27" ht="14.25" x14ac:dyDescent="0.25">
      <c r="A54" s="285"/>
      <c r="B54" s="66">
        <f t="shared" si="23"/>
        <v>44685</v>
      </c>
      <c r="C54" s="67"/>
      <c r="D54" s="68"/>
      <c r="E54" s="69"/>
      <c r="F54" s="70"/>
      <c r="G54" s="71"/>
      <c r="H54" s="84" t="str">
        <f t="shared" si="24"/>
        <v/>
      </c>
      <c r="I54" s="72"/>
      <c r="J54" s="72"/>
      <c r="K54" s="73"/>
      <c r="L54" s="89"/>
      <c r="M54" s="95" t="str">
        <f>IF(S54="x",TEXT(V62,"# ?/?")&amp;" !",IF(T54="x","Nein",""))</f>
        <v/>
      </c>
      <c r="N54" s="96">
        <f>IF(S54="",IF(R54&gt;Stunden2,Pausen2-SUM(N52:N53),IF(R54&gt;Stunden1,Pausen1-SUM(N52:N53),0)),0)</f>
        <v>0</v>
      </c>
      <c r="O54" s="96"/>
      <c r="P54" s="96"/>
      <c r="Q54" s="84">
        <f>IF(F54-E54&gt;0,IF(S54="x",MROUND((F54-E54)*V62,1/1440),F54-E54),0)</f>
        <v>0</v>
      </c>
      <c r="R54" s="96">
        <f t="shared" ref="R54:R61" si="27">IF(Q54&gt;0,IF(AND(E54=F53,S53&lt;&gt;"x"),Q54+R53-N53,Q54),0)</f>
        <v>0</v>
      </c>
      <c r="S54" s="96" t="str">
        <f>IF(G54=DATEN!$L$87,"x","")</f>
        <v/>
      </c>
      <c r="T54" s="96" t="str">
        <f t="shared" si="25"/>
        <v/>
      </c>
      <c r="U54" s="124" t="str">
        <f t="shared" si="26"/>
        <v/>
      </c>
      <c r="V54" s="92">
        <f>SUMIF(T52:T61,"&lt;&gt;x",H52:H61)-N62</f>
        <v>0</v>
      </c>
      <c r="W54" s="91" t="s">
        <v>81</v>
      </c>
      <c r="Z54" s="202" t="str">
        <f t="shared" si="5"/>
        <v/>
      </c>
      <c r="AA54" s="203" t="str">
        <f t="shared" si="6"/>
        <v/>
      </c>
    </row>
    <row r="55" spans="1:27" ht="14.25" x14ac:dyDescent="0.25">
      <c r="A55" s="285"/>
      <c r="B55" s="66">
        <f t="shared" si="23"/>
        <v>44685</v>
      </c>
      <c r="C55" s="67"/>
      <c r="D55" s="68"/>
      <c r="E55" s="69"/>
      <c r="F55" s="70"/>
      <c r="G55" s="71"/>
      <c r="H55" s="84" t="str">
        <f t="shared" si="24"/>
        <v/>
      </c>
      <c r="I55" s="72"/>
      <c r="J55" s="72"/>
      <c r="K55" s="73"/>
      <c r="L55" s="89"/>
      <c r="M55" s="95" t="str">
        <f>IF(S55="x",TEXT(V62,"# ?/?")&amp;" !",IF(T55="x","Nein",""))</f>
        <v/>
      </c>
      <c r="N55" s="96">
        <f>IF(S55="",IF(R55&gt;Stunden2,Pausen2-SUM(N52:N54),IF(R55&gt;Stunden1,Pausen1-SUM(N52:N54),0)),0)</f>
        <v>0</v>
      </c>
      <c r="O55" s="96"/>
      <c r="P55" s="96"/>
      <c r="Q55" s="84">
        <f>IF(F55-E55&gt;0,IF(S55="x",MROUND((F55-E55)*V62,1/1440),F55-E55),0)</f>
        <v>0</v>
      </c>
      <c r="R55" s="96">
        <f t="shared" si="27"/>
        <v>0</v>
      </c>
      <c r="S55" s="96" t="str">
        <f>IF(G55=DATEN!$L$87,"x","")</f>
        <v/>
      </c>
      <c r="T55" s="96" t="str">
        <f t="shared" si="25"/>
        <v/>
      </c>
      <c r="U55" s="124" t="str">
        <f t="shared" si="26"/>
        <v/>
      </c>
      <c r="V55" s="90">
        <f>IF(V54&gt;V53,V53,V54)</f>
        <v>0</v>
      </c>
      <c r="W55" s="90" t="s">
        <v>79</v>
      </c>
      <c r="Z55" s="202" t="str">
        <f t="shared" si="5"/>
        <v/>
      </c>
      <c r="AA55" s="203" t="str">
        <f t="shared" si="6"/>
        <v/>
      </c>
    </row>
    <row r="56" spans="1:27" ht="14.25" x14ac:dyDescent="0.25">
      <c r="A56" s="285"/>
      <c r="B56" s="66">
        <f t="shared" si="23"/>
        <v>44685</v>
      </c>
      <c r="C56" s="67"/>
      <c r="D56" s="68"/>
      <c r="E56" s="69"/>
      <c r="F56" s="70"/>
      <c r="G56" s="71"/>
      <c r="H56" s="84" t="str">
        <f t="shared" si="24"/>
        <v/>
      </c>
      <c r="I56" s="72"/>
      <c r="J56" s="72"/>
      <c r="K56" s="73"/>
      <c r="L56" s="89"/>
      <c r="M56" s="95" t="str">
        <f>IF(S56="x",TEXT(V62,"# ?/?")&amp;" !",IF(T56="x","Nein",""))</f>
        <v/>
      </c>
      <c r="N56" s="96">
        <f>IF(S56="",IF(R56&gt;Stunden2,Pausen2-SUM(N52:N55),IF(R56&gt;Stunden1,Pausen1-SUM(N52:N55),0)),0)</f>
        <v>0</v>
      </c>
      <c r="O56" s="96"/>
      <c r="P56" s="96"/>
      <c r="Q56" s="84">
        <f>IF(F56-E56&gt;0,IF(S56="x",MROUND((F56-E56)*V62,1/1440),F56-E56),0)</f>
        <v>0</v>
      </c>
      <c r="R56" s="96">
        <f t="shared" si="27"/>
        <v>0</v>
      </c>
      <c r="S56" s="96" t="str">
        <f>IF(G56=DATEN!$L$87,"x","")</f>
        <v/>
      </c>
      <c r="T56" s="96" t="str">
        <f t="shared" si="25"/>
        <v/>
      </c>
      <c r="U56" s="124" t="str">
        <f t="shared" si="26"/>
        <v/>
      </c>
      <c r="V56" s="90">
        <f>V55+SUMIF(T52:T61,"x",H52:H61)</f>
        <v>0</v>
      </c>
      <c r="W56" s="91" t="s">
        <v>80</v>
      </c>
      <c r="Z56" s="202" t="str">
        <f t="shared" si="5"/>
        <v/>
      </c>
      <c r="AA56" s="203" t="str">
        <f t="shared" si="6"/>
        <v/>
      </c>
    </row>
    <row r="57" spans="1:27" ht="14.25" x14ac:dyDescent="0.25">
      <c r="A57" s="285"/>
      <c r="B57" s="66">
        <f t="shared" si="23"/>
        <v>44685</v>
      </c>
      <c r="C57" s="67"/>
      <c r="D57" s="68"/>
      <c r="E57" s="69"/>
      <c r="F57" s="70"/>
      <c r="G57" s="71"/>
      <c r="H57" s="84" t="str">
        <f t="shared" si="24"/>
        <v/>
      </c>
      <c r="I57" s="72"/>
      <c r="J57" s="72"/>
      <c r="K57" s="73"/>
      <c r="L57" s="89"/>
      <c r="M57" s="95" t="str">
        <f>IF(S57="x",TEXT(V62,"# ?/?")&amp;" !",IF(T57="x","Nein",""))</f>
        <v/>
      </c>
      <c r="N57" s="96">
        <f>IF(S57="",IF(R57&gt;Stunden2,Pausen2-SUM(N52:N56),IF(R57&gt;Stunden1,Pausen1-SUM(N52:N56),0)),0)</f>
        <v>0</v>
      </c>
      <c r="O57" s="96"/>
      <c r="P57" s="96"/>
      <c r="Q57" s="84">
        <f>IF(F57-E57&gt;0,IF(S57="x",MROUND((F57-E57)*V62,1/1440),F57-E57),0)</f>
        <v>0</v>
      </c>
      <c r="R57" s="96">
        <f t="shared" si="27"/>
        <v>0</v>
      </c>
      <c r="S57" s="96" t="str">
        <f>IF(G57=DATEN!$L$87,"x","")</f>
        <v/>
      </c>
      <c r="T57" s="96" t="str">
        <f t="shared" si="25"/>
        <v/>
      </c>
      <c r="U57" s="124" t="str">
        <f t="shared" si="26"/>
        <v/>
      </c>
      <c r="V57" s="90"/>
      <c r="W57" s="91"/>
      <c r="Z57" s="202" t="str">
        <f t="shared" si="5"/>
        <v/>
      </c>
      <c r="AA57" s="203" t="str">
        <f t="shared" si="6"/>
        <v/>
      </c>
    </row>
    <row r="58" spans="1:27" ht="14.25" x14ac:dyDescent="0.25">
      <c r="A58" s="285"/>
      <c r="B58" s="66">
        <f t="shared" si="23"/>
        <v>44685</v>
      </c>
      <c r="C58" s="67"/>
      <c r="D58" s="68"/>
      <c r="E58" s="69"/>
      <c r="F58" s="70"/>
      <c r="G58" s="71"/>
      <c r="H58" s="84" t="str">
        <f t="shared" si="24"/>
        <v/>
      </c>
      <c r="I58" s="72"/>
      <c r="J58" s="72"/>
      <c r="K58" s="73"/>
      <c r="L58" s="89"/>
      <c r="M58" s="95" t="str">
        <f>IF(S58="x",TEXT(V62,"# ?/?")&amp;" !",IF(T58="x","Nein",""))</f>
        <v/>
      </c>
      <c r="N58" s="96">
        <f>IF(S58="",IF(R58&gt;Stunden2,Pausen2-SUM(N52:N57),IF(R58&gt;Stunden1,Pausen1-SUM(N52:N57),0)),0)</f>
        <v>0</v>
      </c>
      <c r="O58" s="96"/>
      <c r="P58" s="96"/>
      <c r="Q58" s="84">
        <f>IF(F58-E58&gt;0,IF(S58="x",MROUND((F58-E58)*V62,1/1440),F58-E58),0)</f>
        <v>0</v>
      </c>
      <c r="R58" s="96">
        <f t="shared" si="27"/>
        <v>0</v>
      </c>
      <c r="S58" s="96" t="str">
        <f>IF(G58=DATEN!$L$87,"x","")</f>
        <v/>
      </c>
      <c r="T58" s="96" t="str">
        <f t="shared" si="25"/>
        <v/>
      </c>
      <c r="U58" s="124" t="str">
        <f t="shared" si="26"/>
        <v/>
      </c>
      <c r="V58" s="90"/>
      <c r="W58" s="91"/>
      <c r="Z58" s="202" t="str">
        <f t="shared" si="5"/>
        <v/>
      </c>
      <c r="AA58" s="203" t="str">
        <f t="shared" si="6"/>
        <v/>
      </c>
    </row>
    <row r="59" spans="1:27" ht="14.25" x14ac:dyDescent="0.25">
      <c r="A59" s="285"/>
      <c r="B59" s="66">
        <f t="shared" si="23"/>
        <v>44685</v>
      </c>
      <c r="C59" s="67"/>
      <c r="D59" s="68"/>
      <c r="E59" s="69"/>
      <c r="F59" s="70"/>
      <c r="G59" s="71"/>
      <c r="H59" s="84" t="str">
        <f t="shared" si="24"/>
        <v/>
      </c>
      <c r="I59" s="72"/>
      <c r="J59" s="72"/>
      <c r="K59" s="73"/>
      <c r="L59" s="89"/>
      <c r="M59" s="95" t="str">
        <f>IF(S59="x",TEXT(V62,"# ?/?")&amp;" !",IF(T59="x","Nein",""))</f>
        <v/>
      </c>
      <c r="N59" s="96">
        <f>IF(S59="",IF(R59&gt;Stunden2,Pausen2-SUM(N52:N58),IF(R59&gt;Stunden1,Pausen1-SUM(N52:N58),0)),0)</f>
        <v>0</v>
      </c>
      <c r="O59" s="96"/>
      <c r="P59" s="96"/>
      <c r="Q59" s="84">
        <f>IF(F59-E59&gt;0,IF(S59="x",MROUND((F59-E59)*V62,1/1440),F59-E59),0)</f>
        <v>0</v>
      </c>
      <c r="R59" s="96">
        <f t="shared" si="27"/>
        <v>0</v>
      </c>
      <c r="S59" s="96" t="str">
        <f>IF(G59=DATEN!$L$87,"x","")</f>
        <v/>
      </c>
      <c r="T59" s="96" t="str">
        <f t="shared" si="25"/>
        <v/>
      </c>
      <c r="U59" s="124" t="str">
        <f t="shared" si="26"/>
        <v/>
      </c>
      <c r="Z59" s="202" t="str">
        <f t="shared" si="5"/>
        <v/>
      </c>
      <c r="AA59" s="203" t="str">
        <f t="shared" si="6"/>
        <v/>
      </c>
    </row>
    <row r="60" spans="1:27" ht="14.25" x14ac:dyDescent="0.25">
      <c r="A60" s="285"/>
      <c r="B60" s="66">
        <f t="shared" si="23"/>
        <v>44685</v>
      </c>
      <c r="C60" s="67"/>
      <c r="D60" s="68"/>
      <c r="E60" s="69"/>
      <c r="F60" s="70"/>
      <c r="G60" s="71"/>
      <c r="H60" s="84" t="str">
        <f t="shared" si="24"/>
        <v/>
      </c>
      <c r="I60" s="72"/>
      <c r="J60" s="72"/>
      <c r="K60" s="73"/>
      <c r="L60" s="89"/>
      <c r="M60" s="95" t="str">
        <f>IF(S60="x",TEXT(V62,"# ?/?")&amp;" !",IF(T60="x","Nein",""))</f>
        <v/>
      </c>
      <c r="N60" s="96">
        <f>IF(S60="",IF(R60&gt;Stunden2,Pausen2-SUM(N52:N59),IF(R60&gt;Stunden1,Pausen1-SUM(N52:N59),0)),0)</f>
        <v>0</v>
      </c>
      <c r="O60" s="96"/>
      <c r="P60" s="96"/>
      <c r="Q60" s="84">
        <f>IF(F60-E60&gt;0,IF(S60="x",MROUND((F60-E60)*V62,1/1440),F60-E60),0)</f>
        <v>0</v>
      </c>
      <c r="R60" s="96">
        <f t="shared" si="27"/>
        <v>0</v>
      </c>
      <c r="S60" s="96" t="str">
        <f>IF(G60=DATEN!$L$87,"x","")</f>
        <v/>
      </c>
      <c r="T60" s="96" t="str">
        <f t="shared" si="25"/>
        <v/>
      </c>
      <c r="U60" s="124" t="str">
        <f t="shared" si="26"/>
        <v/>
      </c>
      <c r="Z60" s="202" t="str">
        <f t="shared" si="5"/>
        <v/>
      </c>
      <c r="AA60" s="203" t="str">
        <f t="shared" si="6"/>
        <v/>
      </c>
    </row>
    <row r="61" spans="1:27" ht="14.25" x14ac:dyDescent="0.25">
      <c r="A61" s="286"/>
      <c r="B61" s="66">
        <f t="shared" si="23"/>
        <v>44685</v>
      </c>
      <c r="C61" s="67"/>
      <c r="D61" s="68"/>
      <c r="E61" s="69"/>
      <c r="F61" s="70"/>
      <c r="G61" s="71"/>
      <c r="H61" s="84" t="str">
        <f t="shared" si="24"/>
        <v/>
      </c>
      <c r="I61" s="72"/>
      <c r="J61" s="72"/>
      <c r="K61" s="73"/>
      <c r="L61" s="89"/>
      <c r="M61" s="95" t="str">
        <f>IF(S61="x",TEXT(V62,"# ?/?")&amp;" !",IF(T61="x","Nein",""))</f>
        <v/>
      </c>
      <c r="N61" s="96">
        <f>IF(S61="",IF(R61&gt;Stunden2,Pausen2-SUM(N52:N60),IF(R61&gt;Stunden1,Pausen1-SUM(N52:N60),0)),0)</f>
        <v>0</v>
      </c>
      <c r="O61" s="96"/>
      <c r="P61" s="96"/>
      <c r="Q61" s="84">
        <f>IF(F61-E61&gt;0,IF(S61="x",MROUND((F61-E61)*V62,1/1440),F61-E61),0)</f>
        <v>0</v>
      </c>
      <c r="R61" s="96">
        <f t="shared" si="27"/>
        <v>0</v>
      </c>
      <c r="S61" s="96" t="str">
        <f>IF(G61=DATEN!$L$87,"x","")</f>
        <v/>
      </c>
      <c r="T61" s="96" t="str">
        <f t="shared" si="25"/>
        <v/>
      </c>
      <c r="U61" s="124" t="str">
        <f t="shared" si="26"/>
        <v/>
      </c>
      <c r="Z61" s="202" t="str">
        <f t="shared" si="5"/>
        <v/>
      </c>
      <c r="AA61" s="203" t="str">
        <f t="shared" si="6"/>
        <v/>
      </c>
    </row>
    <row r="62" spans="1:27" ht="14.25" customHeight="1" x14ac:dyDescent="0.25">
      <c r="A62" s="2" t="str">
        <f>IF(LEN(B62)&gt;0,IF(WEEKDAY(B62)=4,TRUNC((B62-DATE(YEAR(B62+3-MOD(B62-2,7)),1,MOD(B62-2,7)-9))/7),IF(WEEKDAY(B62)=5,"KW","")),"")</f>
        <v/>
      </c>
      <c r="B62" s="81">
        <f>B51+1</f>
        <v>44685</v>
      </c>
      <c r="C62" s="78">
        <f>IF(WEEKDAY(B62)=1,7,WEEKDAY(B62)-1)</f>
        <v>2</v>
      </c>
      <c r="D62" s="79" t="str" cm="1">
        <f t="array" aca="1" ref="D62" ca="1">IF(LEN(B62)&gt;0,IF(OR(INDIRECT("DATEN!D"&amp;9+C62)=0,NOT(ISNA(MATCH(B62,DATEN!$D$18:$D$33,0)))),"X",IF(OR(B62=DATEN!$D$26-1,B62=DATEN!$D$27-2,B62=DATEN!$D$30-2),"V","")),"")</f>
        <v/>
      </c>
      <c r="E62" s="294" t="str">
        <f>IF(E52&gt;0,IF(VALUE("24:00:00")-VALUE(MAX(F41:F50))+VALUE(E52)&lt;VALUE("11:00:00"),"Ruhezeit!",""),"")</f>
        <v/>
      </c>
      <c r="F62" s="295"/>
      <c r="G62" s="80" t="s">
        <v>68</v>
      </c>
      <c r="H62" s="74">
        <f>V56</f>
        <v>0</v>
      </c>
      <c r="I62" s="76"/>
      <c r="J62" s="76"/>
      <c r="K62" s="107" cm="1">
        <f t="array" aca="1" ref="K62" ca="1">IF(LEN(B62)&gt;0,IF(AND(D62&lt;&gt;"X",I62&lt;&gt;"U",I62&lt;&gt;"u",I62&lt;&gt;"K",I62&lt;&gt;"k",OR(I62="F",I62="f",H62&lt;&gt;0,DATEN!$H$8=1),J62&lt;&gt;"f",J62&lt;&gt;"F"),IF(D62="V",H62-INDIRECT("DATEN!D"&amp;9+C62)/2,H62-INDIRECT("DATEN!D"&amp;9+C62)),H62),"")</f>
        <v>-0.32916666666666666</v>
      </c>
      <c r="L62" s="146" t="str">
        <f>IF(X62&gt;MaxWoZeit,"WoArbZeit&gt;48h!","")</f>
        <v/>
      </c>
      <c r="M62" s="93" t="str">
        <f>IF(V54&gt;V55,V54-V55,"")</f>
        <v/>
      </c>
      <c r="N62" s="93">
        <f>SUM(N52:N61)</f>
        <v>0</v>
      </c>
      <c r="O62" s="93" t="str">
        <f>IF(WEEKDAY(B62,2)=7,SUMIF('Auswertung-Wochen'!$Y$2:$Y$366,P62,'Auswertung-Wochen'!$V$2:$V$366)-SUMIF('Auswertung-Wochen'!$Y$2:$Y$366,P62,'Auswertung-Wochen'!$W$2:$W$366),"")</f>
        <v/>
      </c>
      <c r="P62" s="93" t="str">
        <f>YEAR(B62)&amp;"-"&amp;TEXT(_xlfn.ISOWEEKNUM(B62),"00")</f>
        <v>2026-19</v>
      </c>
      <c r="Q62" s="94">
        <f>SUM(Q52:Q61)</f>
        <v>0</v>
      </c>
      <c r="R62" s="94"/>
      <c r="S62" s="94"/>
      <c r="T62" s="94"/>
      <c r="U62" s="125"/>
      <c r="V62" s="105">
        <f ca="1">IF(D62="x",DATEN!$N$88,DATEN!$N$87)</f>
        <v>0.125</v>
      </c>
      <c r="W62" s="91" t="s">
        <v>92</v>
      </c>
      <c r="X62" s="145">
        <f>IF(LEN(B62)&gt;0,IF(WEEKDAY(B62,2)=1,H62,H62+X51),X51)</f>
        <v>0</v>
      </c>
      <c r="Z62" s="202" t="str">
        <f t="shared" si="5"/>
        <v/>
      </c>
      <c r="AA62" s="203" t="str">
        <f t="shared" si="6"/>
        <v/>
      </c>
    </row>
    <row r="63" spans="1:27" ht="14.25" x14ac:dyDescent="0.25">
      <c r="A63" s="285" t="str">
        <f>IF(ISNA(MATCH(B73,DATEN!$D$18:$D$42,0)),"",INDEX(DATEN!$C$18:$D$42,MATCH(B73,DATEN!$D$18:$D$42,0),1))</f>
        <v/>
      </c>
      <c r="B63" s="66">
        <f t="shared" ref="B63:B72" si="28">B52+1</f>
        <v>44686</v>
      </c>
      <c r="C63" s="67"/>
      <c r="D63" s="68"/>
      <c r="E63" s="69"/>
      <c r="F63" s="70"/>
      <c r="G63" s="71"/>
      <c r="H63" s="84" t="str">
        <f t="shared" ref="H63:H72" si="29">IF(Q63&gt;0,IF(ROUND(F63-E63,6)&gt;=ROUND(Mindest,6),Q63,"&lt;15m!"),"")</f>
        <v/>
      </c>
      <c r="I63" s="72"/>
      <c r="J63" s="72"/>
      <c r="K63" s="73"/>
      <c r="L63" s="89"/>
      <c r="M63" s="95" t="str">
        <f>IF(S63="x",TEXT(V73,"# ?/?")&amp;" !",IF(T63="x","Nein",""))</f>
        <v/>
      </c>
      <c r="N63" s="96">
        <f>IF(S63="",IF(R63&gt;Stunden2,Pausen2,IF(R63&gt;Stunden1,Pausen1,0)),0)</f>
        <v>0</v>
      </c>
      <c r="O63" s="96"/>
      <c r="P63" s="96"/>
      <c r="Q63" s="84">
        <f>IF(F63-E63&gt;0,IF(S63="x",MROUND((F63-E63)*V73,1/1440),F63-E63),0)</f>
        <v>0</v>
      </c>
      <c r="R63" s="96">
        <f>Q63</f>
        <v>0</v>
      </c>
      <c r="S63" s="96" t="str">
        <f>IF(G63=DATEN!$L$87,"x","")</f>
        <v/>
      </c>
      <c r="T63" s="96" t="str">
        <f t="shared" ref="T63:T72" si="30">IF(ISNA(VLOOKUP(G63,ArbKapp,3,FALSE))=TRUE,"",IF(VLOOKUP(G63,ArbKapp,3,FALSE)="x","x",""))</f>
        <v/>
      </c>
      <c r="U63" s="124" t="str">
        <f t="shared" ref="U63:U72" si="31">IF(ISNA(MATCH(G63,Kapp12Ordi,0)),"","x")</f>
        <v/>
      </c>
      <c r="V63" s="90">
        <f>Q73-N73</f>
        <v>0</v>
      </c>
      <c r="W63" s="90" t="s">
        <v>67</v>
      </c>
      <c r="Z63" s="202" t="str">
        <f t="shared" si="5"/>
        <v/>
      </c>
      <c r="AA63" s="203" t="str">
        <f t="shared" si="6"/>
        <v/>
      </c>
    </row>
    <row r="64" spans="1:27" ht="14.25" x14ac:dyDescent="0.25">
      <c r="A64" s="285"/>
      <c r="B64" s="66">
        <f t="shared" si="28"/>
        <v>44686</v>
      </c>
      <c r="C64" s="67"/>
      <c r="D64" s="68"/>
      <c r="E64" s="69"/>
      <c r="F64" s="70"/>
      <c r="G64" s="71"/>
      <c r="H64" s="84" t="str">
        <f t="shared" si="29"/>
        <v/>
      </c>
      <c r="I64" s="72"/>
      <c r="J64" s="72"/>
      <c r="K64" s="73"/>
      <c r="L64" s="89"/>
      <c r="M64" s="95" t="str">
        <f>IF(S64="x",TEXT(V73,"# ?/?")&amp;" !",IF(T64="x","Nein",""))</f>
        <v/>
      </c>
      <c r="N64" s="96">
        <f>IF(S64="",IF(R64&gt;Stunden2,Pausen2-SUM(N63),IF(R64&gt;Stunden1,Pausen1-SUM(N63),0)),0)</f>
        <v>0</v>
      </c>
      <c r="O64" s="96"/>
      <c r="P64" s="96"/>
      <c r="Q64" s="84">
        <f>IF(F64-E64&gt;0,IF(S64="x",MROUND((F64-E64)*V73,1/1440),F64-E64),0)</f>
        <v>0</v>
      </c>
      <c r="R64" s="96">
        <f>IF(Q64&gt;0,IF(AND(E64=F63,S63&lt;&gt;"x"),Q64+R63-N63,Q64),0)</f>
        <v>0</v>
      </c>
      <c r="S64" s="96" t="str">
        <f>IF(G64=DATEN!$L$87,"x","")</f>
        <v/>
      </c>
      <c r="T64" s="96" t="str">
        <f t="shared" si="30"/>
        <v/>
      </c>
      <c r="U64" s="124" t="str">
        <f t="shared" si="31"/>
        <v/>
      </c>
      <c r="V64" s="90">
        <f>IF(ISNA(MATCH("x",U63:U72,0)),MaxZeit,MaxBildung)</f>
        <v>0.41666666666666702</v>
      </c>
      <c r="W64" s="90" t="s">
        <v>75</v>
      </c>
      <c r="Z64" s="202" t="str">
        <f t="shared" si="5"/>
        <v/>
      </c>
      <c r="AA64" s="203" t="str">
        <f t="shared" si="6"/>
        <v/>
      </c>
    </row>
    <row r="65" spans="1:27" ht="14.25" x14ac:dyDescent="0.25">
      <c r="A65" s="285"/>
      <c r="B65" s="66">
        <f t="shared" si="28"/>
        <v>44686</v>
      </c>
      <c r="C65" s="67"/>
      <c r="D65" s="68"/>
      <c r="E65" s="69"/>
      <c r="F65" s="70"/>
      <c r="G65" s="71"/>
      <c r="H65" s="84" t="str">
        <f t="shared" si="29"/>
        <v/>
      </c>
      <c r="I65" s="72"/>
      <c r="J65" s="72"/>
      <c r="K65" s="73"/>
      <c r="L65" s="89"/>
      <c r="M65" s="95" t="str">
        <f>IF(S65="x",TEXT(V73,"# ?/?")&amp;" !",IF(T65="x","Nein",""))</f>
        <v/>
      </c>
      <c r="N65" s="96">
        <f>IF(S65="",IF(R65&gt;Stunden2,Pausen2-SUM(N63:N64),IF(R65&gt;Stunden1,Pausen1-SUM(N63:N64),0)),0)</f>
        <v>0</v>
      </c>
      <c r="O65" s="96"/>
      <c r="P65" s="96"/>
      <c r="Q65" s="84">
        <f>IF(F65-E65&gt;0,IF(S65="x",MROUND((F65-E65)*V73,1/1440),F65-E65),0)</f>
        <v>0</v>
      </c>
      <c r="R65" s="96">
        <f t="shared" ref="R65:R72" si="32">IF(Q65&gt;0,IF(AND(E65=F64,S64&lt;&gt;"x"),Q65+R64-N64,Q65),0)</f>
        <v>0</v>
      </c>
      <c r="S65" s="96" t="str">
        <f>IF(G65=DATEN!$L$87,"x","")</f>
        <v/>
      </c>
      <c r="T65" s="96" t="str">
        <f t="shared" si="30"/>
        <v/>
      </c>
      <c r="U65" s="124" t="str">
        <f t="shared" si="31"/>
        <v/>
      </c>
      <c r="V65" s="92">
        <f>SUMIF(T63:T72,"&lt;&gt;x",H63:H72)-N73</f>
        <v>0</v>
      </c>
      <c r="W65" s="91" t="s">
        <v>81</v>
      </c>
      <c r="Z65" s="202" t="str">
        <f t="shared" si="5"/>
        <v/>
      </c>
      <c r="AA65" s="203" t="str">
        <f t="shared" si="6"/>
        <v/>
      </c>
    </row>
    <row r="66" spans="1:27" ht="14.25" x14ac:dyDescent="0.25">
      <c r="A66" s="285"/>
      <c r="B66" s="66">
        <f t="shared" si="28"/>
        <v>44686</v>
      </c>
      <c r="C66" s="67"/>
      <c r="D66" s="68"/>
      <c r="E66" s="69"/>
      <c r="F66" s="70"/>
      <c r="G66" s="71"/>
      <c r="H66" s="84" t="str">
        <f t="shared" si="29"/>
        <v/>
      </c>
      <c r="I66" s="72"/>
      <c r="J66" s="72"/>
      <c r="K66" s="73"/>
      <c r="L66" s="89"/>
      <c r="M66" s="95" t="str">
        <f>IF(S66="x",TEXT(V73,"# ?/?")&amp;" !",IF(T66="x","Nein",""))</f>
        <v/>
      </c>
      <c r="N66" s="96">
        <f>IF(S66="",IF(R66&gt;Stunden2,Pausen2-SUM(N63:N65),IF(R66&gt;Stunden1,Pausen1-SUM(N63:N65),0)),0)</f>
        <v>0</v>
      </c>
      <c r="O66" s="96"/>
      <c r="P66" s="96"/>
      <c r="Q66" s="84">
        <f>IF(F66-E66&gt;0,IF(S66="x",MROUND((F66-E66)*V73,1/1440),F66-E66),0)</f>
        <v>0</v>
      </c>
      <c r="R66" s="96">
        <f t="shared" si="32"/>
        <v>0</v>
      </c>
      <c r="S66" s="96" t="str">
        <f>IF(G66=DATEN!$L$87,"x","")</f>
        <v/>
      </c>
      <c r="T66" s="96" t="str">
        <f t="shared" si="30"/>
        <v/>
      </c>
      <c r="U66" s="124" t="str">
        <f t="shared" si="31"/>
        <v/>
      </c>
      <c r="V66" s="90">
        <f>IF(V65&gt;V64,V64,V65)</f>
        <v>0</v>
      </c>
      <c r="W66" s="90" t="s">
        <v>79</v>
      </c>
      <c r="Z66" s="202" t="str">
        <f t="shared" si="5"/>
        <v/>
      </c>
      <c r="AA66" s="203" t="str">
        <f t="shared" si="6"/>
        <v/>
      </c>
    </row>
    <row r="67" spans="1:27" ht="14.25" x14ac:dyDescent="0.25">
      <c r="A67" s="285"/>
      <c r="B67" s="66">
        <f t="shared" si="28"/>
        <v>44686</v>
      </c>
      <c r="C67" s="67"/>
      <c r="D67" s="68"/>
      <c r="E67" s="69"/>
      <c r="F67" s="70"/>
      <c r="G67" s="71"/>
      <c r="H67" s="84" t="str">
        <f t="shared" si="29"/>
        <v/>
      </c>
      <c r="I67" s="72"/>
      <c r="J67" s="72"/>
      <c r="K67" s="73"/>
      <c r="L67" s="89"/>
      <c r="M67" s="95" t="str">
        <f>IF(S67="x",TEXT(V73,"# ?/?")&amp;" !",IF(T67="x","Nein",""))</f>
        <v/>
      </c>
      <c r="N67" s="96">
        <f>IF(S67="",IF(R67&gt;Stunden2,Pausen2-SUM(N63:N66),IF(R67&gt;Stunden1,Pausen1-SUM(N63:N66),0)),0)</f>
        <v>0</v>
      </c>
      <c r="O67" s="96"/>
      <c r="P67" s="96"/>
      <c r="Q67" s="84">
        <f>IF(F67-E67&gt;0,IF(S67="x",MROUND((F67-E67)*V73,1/1440),F67-E67),0)</f>
        <v>0</v>
      </c>
      <c r="R67" s="96">
        <f t="shared" si="32"/>
        <v>0</v>
      </c>
      <c r="S67" s="96" t="str">
        <f>IF(G67=DATEN!$L$87,"x","")</f>
        <v/>
      </c>
      <c r="T67" s="96" t="str">
        <f t="shared" si="30"/>
        <v/>
      </c>
      <c r="U67" s="124" t="str">
        <f t="shared" si="31"/>
        <v/>
      </c>
      <c r="V67" s="90">
        <f>V66+SUMIF(T63:T72,"x",H63:H72)</f>
        <v>0</v>
      </c>
      <c r="W67" s="91" t="s">
        <v>80</v>
      </c>
      <c r="Z67" s="202" t="str">
        <f t="shared" si="5"/>
        <v/>
      </c>
      <c r="AA67" s="203" t="str">
        <f t="shared" si="6"/>
        <v/>
      </c>
    </row>
    <row r="68" spans="1:27" ht="14.25" x14ac:dyDescent="0.25">
      <c r="A68" s="285"/>
      <c r="B68" s="66">
        <f t="shared" si="28"/>
        <v>44686</v>
      </c>
      <c r="C68" s="67"/>
      <c r="D68" s="68"/>
      <c r="E68" s="69"/>
      <c r="F68" s="70"/>
      <c r="G68" s="71"/>
      <c r="H68" s="84" t="str">
        <f t="shared" si="29"/>
        <v/>
      </c>
      <c r="I68" s="72"/>
      <c r="J68" s="72"/>
      <c r="K68" s="73"/>
      <c r="L68" s="89"/>
      <c r="M68" s="95" t="str">
        <f>IF(S68="x",TEXT(V73,"# ?/?")&amp;" !",IF(T68="x","Nein",""))</f>
        <v/>
      </c>
      <c r="N68" s="96">
        <f>IF(S68="",IF(R68&gt;Stunden2,Pausen2-SUM(N63:N67),IF(R68&gt;Stunden1,Pausen1-SUM(N63:N67),0)),0)</f>
        <v>0</v>
      </c>
      <c r="O68" s="96"/>
      <c r="P68" s="96"/>
      <c r="Q68" s="84">
        <f>IF(F68-E68&gt;0,IF(S68="x",MROUND((F68-E68)*V73,1/1440),F68-E68),0)</f>
        <v>0</v>
      </c>
      <c r="R68" s="96">
        <f t="shared" si="32"/>
        <v>0</v>
      </c>
      <c r="S68" s="96" t="str">
        <f>IF(G68=DATEN!$L$87,"x","")</f>
        <v/>
      </c>
      <c r="T68" s="96" t="str">
        <f t="shared" si="30"/>
        <v/>
      </c>
      <c r="U68" s="124" t="str">
        <f t="shared" si="31"/>
        <v/>
      </c>
      <c r="V68" s="90"/>
      <c r="W68" s="91"/>
      <c r="Z68" s="202" t="str">
        <f t="shared" si="5"/>
        <v/>
      </c>
      <c r="AA68" s="203" t="str">
        <f t="shared" si="6"/>
        <v/>
      </c>
    </row>
    <row r="69" spans="1:27" ht="14.25" x14ac:dyDescent="0.25">
      <c r="A69" s="285"/>
      <c r="B69" s="66">
        <f t="shared" si="28"/>
        <v>44686</v>
      </c>
      <c r="C69" s="67"/>
      <c r="D69" s="68"/>
      <c r="E69" s="69"/>
      <c r="F69" s="70"/>
      <c r="G69" s="71"/>
      <c r="H69" s="84" t="str">
        <f t="shared" si="29"/>
        <v/>
      </c>
      <c r="I69" s="72"/>
      <c r="J69" s="72"/>
      <c r="K69" s="73"/>
      <c r="L69" s="89"/>
      <c r="M69" s="95" t="str">
        <f>IF(S69="x",TEXT(V73,"# ?/?")&amp;" !",IF(T69="x","Nein",""))</f>
        <v/>
      </c>
      <c r="N69" s="96">
        <f>IF(S69="",IF(R69&gt;Stunden2,Pausen2-SUM(N63:N68),IF(R69&gt;Stunden1,Pausen1-SUM(N63:N68),0)),0)</f>
        <v>0</v>
      </c>
      <c r="O69" s="96"/>
      <c r="P69" s="96"/>
      <c r="Q69" s="84">
        <f>IF(F69-E69&gt;0,IF(S69="x",MROUND((F69-E69)*V73,1/1440),F69-E69),0)</f>
        <v>0</v>
      </c>
      <c r="R69" s="96">
        <f t="shared" si="32"/>
        <v>0</v>
      </c>
      <c r="S69" s="96" t="str">
        <f>IF(G69=DATEN!$L$87,"x","")</f>
        <v/>
      </c>
      <c r="T69" s="96" t="str">
        <f t="shared" si="30"/>
        <v/>
      </c>
      <c r="U69" s="124" t="str">
        <f t="shared" si="31"/>
        <v/>
      </c>
      <c r="V69" s="90"/>
      <c r="W69" s="91"/>
      <c r="Z69" s="202" t="str">
        <f t="shared" si="5"/>
        <v/>
      </c>
      <c r="AA69" s="203" t="str">
        <f t="shared" si="6"/>
        <v/>
      </c>
    </row>
    <row r="70" spans="1:27" ht="14.25" x14ac:dyDescent="0.25">
      <c r="A70" s="285"/>
      <c r="B70" s="66">
        <f t="shared" si="28"/>
        <v>44686</v>
      </c>
      <c r="C70" s="67"/>
      <c r="D70" s="68"/>
      <c r="E70" s="69"/>
      <c r="F70" s="70"/>
      <c r="G70" s="71"/>
      <c r="H70" s="84" t="str">
        <f t="shared" si="29"/>
        <v/>
      </c>
      <c r="I70" s="72"/>
      <c r="J70" s="72"/>
      <c r="K70" s="73"/>
      <c r="L70" s="89"/>
      <c r="M70" s="95" t="str">
        <f>IF(S70="x",TEXT(V73,"# ?/?")&amp;" !",IF(T70="x","Nein",""))</f>
        <v/>
      </c>
      <c r="N70" s="96">
        <f>IF(S70="",IF(R70&gt;Stunden2,Pausen2-SUM(N63:N69),IF(R70&gt;Stunden1,Pausen1-SUM(N63:N69),0)),0)</f>
        <v>0</v>
      </c>
      <c r="O70" s="96"/>
      <c r="P70" s="96"/>
      <c r="Q70" s="84">
        <f>IF(F70-E70&gt;0,IF(S70="x",MROUND((F70-E70)*V73,1/1440),F70-E70),0)</f>
        <v>0</v>
      </c>
      <c r="R70" s="96">
        <f t="shared" si="32"/>
        <v>0</v>
      </c>
      <c r="S70" s="96" t="str">
        <f>IF(G70=DATEN!$L$87,"x","")</f>
        <v/>
      </c>
      <c r="T70" s="96" t="str">
        <f t="shared" si="30"/>
        <v/>
      </c>
      <c r="U70" s="124" t="str">
        <f t="shared" si="31"/>
        <v/>
      </c>
      <c r="Z70" s="202" t="str">
        <f t="shared" si="5"/>
        <v/>
      </c>
      <c r="AA70" s="203" t="str">
        <f t="shared" si="6"/>
        <v/>
      </c>
    </row>
    <row r="71" spans="1:27" ht="14.25" x14ac:dyDescent="0.25">
      <c r="A71" s="285"/>
      <c r="B71" s="66">
        <f t="shared" si="28"/>
        <v>44686</v>
      </c>
      <c r="C71" s="67"/>
      <c r="D71" s="68"/>
      <c r="E71" s="69"/>
      <c r="F71" s="70"/>
      <c r="G71" s="71"/>
      <c r="H71" s="84" t="str">
        <f t="shared" si="29"/>
        <v/>
      </c>
      <c r="I71" s="72"/>
      <c r="J71" s="72"/>
      <c r="K71" s="73"/>
      <c r="L71" s="89"/>
      <c r="M71" s="95" t="str">
        <f>IF(S71="x",TEXT(V73,"# ?/?")&amp;" !",IF(T71="x","Nein",""))</f>
        <v/>
      </c>
      <c r="N71" s="96">
        <f>IF(S71="",IF(R71&gt;Stunden2,Pausen2-SUM(N63:N70),IF(R71&gt;Stunden1,Pausen1-SUM(N63:N70),0)),0)</f>
        <v>0</v>
      </c>
      <c r="O71" s="96"/>
      <c r="P71" s="96"/>
      <c r="Q71" s="84">
        <f>IF(F71-E71&gt;0,IF(S71="x",MROUND((F71-E71)*V73,1/1440),F71-E71),0)</f>
        <v>0</v>
      </c>
      <c r="R71" s="96">
        <f t="shared" si="32"/>
        <v>0</v>
      </c>
      <c r="S71" s="96" t="str">
        <f>IF(G71=DATEN!$L$87,"x","")</f>
        <v/>
      </c>
      <c r="T71" s="96" t="str">
        <f t="shared" si="30"/>
        <v/>
      </c>
      <c r="U71" s="124" t="str">
        <f t="shared" si="31"/>
        <v/>
      </c>
      <c r="Z71" s="202" t="str">
        <f t="shared" si="5"/>
        <v/>
      </c>
      <c r="AA71" s="203" t="str">
        <f t="shared" si="6"/>
        <v/>
      </c>
    </row>
    <row r="72" spans="1:27" ht="14.25" x14ac:dyDescent="0.25">
      <c r="A72" s="286"/>
      <c r="B72" s="66">
        <f t="shared" si="28"/>
        <v>44686</v>
      </c>
      <c r="C72" s="67"/>
      <c r="D72" s="68"/>
      <c r="E72" s="69"/>
      <c r="F72" s="70"/>
      <c r="G72" s="71"/>
      <c r="H72" s="84" t="str">
        <f t="shared" si="29"/>
        <v/>
      </c>
      <c r="I72" s="72"/>
      <c r="J72" s="72"/>
      <c r="K72" s="73"/>
      <c r="L72" s="89"/>
      <c r="M72" s="95" t="str">
        <f>IF(S72="x",TEXT(V73,"# ?/?")&amp;" !",IF(T72="x","Nein",""))</f>
        <v/>
      </c>
      <c r="N72" s="96">
        <f>IF(S72="",IF(R72&gt;Stunden2,Pausen2-SUM(N63:N71),IF(R72&gt;Stunden1,Pausen1-SUM(N63:N71),0)),0)</f>
        <v>0</v>
      </c>
      <c r="O72" s="96"/>
      <c r="P72" s="96"/>
      <c r="Q72" s="84">
        <f>IF(F72-E72&gt;0,IF(S72="x",MROUND((F72-E72)*V73,1/1440),F72-E72),0)</f>
        <v>0</v>
      </c>
      <c r="R72" s="96">
        <f t="shared" si="32"/>
        <v>0</v>
      </c>
      <c r="S72" s="96" t="str">
        <f>IF(G72=DATEN!$L$87,"x","")</f>
        <v/>
      </c>
      <c r="T72" s="96" t="str">
        <f t="shared" si="30"/>
        <v/>
      </c>
      <c r="U72" s="124" t="str">
        <f t="shared" si="31"/>
        <v/>
      </c>
      <c r="Z72" s="202" t="str">
        <f t="shared" si="5"/>
        <v/>
      </c>
      <c r="AA72" s="203" t="str">
        <f t="shared" si="6"/>
        <v/>
      </c>
    </row>
    <row r="73" spans="1:27" ht="14.25" customHeight="1" x14ac:dyDescent="0.25">
      <c r="A73" s="2">
        <f>IF(LEN(B73)&gt;0,IF(WEEKDAY(B73)=4,TRUNC((B73-DATE(YEAR(B73+3-MOD(B73-2,7)),1,MOD(B73-2,7)-9))/7),IF(WEEKDAY(B73)=5,"KW","")),"")</f>
        <v>18</v>
      </c>
      <c r="B73" s="81">
        <f>B62+1</f>
        <v>44686</v>
      </c>
      <c r="C73" s="78">
        <f>IF(WEEKDAY(B73)=1,7,WEEKDAY(B73)-1)</f>
        <v>3</v>
      </c>
      <c r="D73" s="79" t="str" cm="1">
        <f t="array" aca="1" ref="D73" ca="1">IF(LEN(B73)&gt;0,IF(OR(INDIRECT("DATEN!D"&amp;9+C73)=0,NOT(ISNA(MATCH(B73,DATEN!$D$18:$D$33,0)))),"X",IF(OR(B73=DATEN!$D$26-1,B73=DATEN!$D$27-2,B73=DATEN!$D$30-2),"V","")),"")</f>
        <v/>
      </c>
      <c r="E73" s="294" t="str">
        <f>IF(E63&gt;0,IF(VALUE("24:00:00")-VALUE(MAX(F52:F61))+VALUE(E63)&lt;VALUE("11:00:00"),"Ruhezeit!",""),"")</f>
        <v/>
      </c>
      <c r="F73" s="295"/>
      <c r="G73" s="80" t="s">
        <v>68</v>
      </c>
      <c r="H73" s="74">
        <f>V67</f>
        <v>0</v>
      </c>
      <c r="I73" s="76"/>
      <c r="J73" s="76"/>
      <c r="K73" s="107" cm="1">
        <f t="array" aca="1" ref="K73" ca="1">IF(LEN(B73)&gt;0,IF(AND(D73&lt;&gt;"X",I73&lt;&gt;"U",I73&lt;&gt;"u",I73&lt;&gt;"K",I73&lt;&gt;"k",OR(I73="F",I73="f",H73&lt;&gt;0,DATEN!$H$8=1),J73&lt;&gt;"f",J73&lt;&gt;"F"),IF(D73="V",H73-INDIRECT("DATEN!D"&amp;9+C73)/2,H73-INDIRECT("DATEN!D"&amp;9+C73)),H73),"")</f>
        <v>-0.32916666666666666</v>
      </c>
      <c r="L73" s="146" t="str">
        <f>IF(X73&gt;MaxWoZeit,"WoArbZeit&gt;48h!","")</f>
        <v/>
      </c>
      <c r="M73" s="93" t="str">
        <f>IF(V65&gt;V66,V65-V66,"")</f>
        <v/>
      </c>
      <c r="N73" s="93">
        <f>SUM(N63:N72)</f>
        <v>0</v>
      </c>
      <c r="O73" s="93" t="str">
        <f>IF(WEEKDAY(B73,2)=7,SUMIF('Auswertung-Wochen'!$Y$2:$Y$366,P73,'Auswertung-Wochen'!$V$2:$V$366)-SUMIF('Auswertung-Wochen'!$Y$2:$Y$366,P73,'Auswertung-Wochen'!$W$2:$W$366),"")</f>
        <v/>
      </c>
      <c r="P73" s="93" t="str">
        <f>YEAR(B73)&amp;"-"&amp;TEXT(_xlfn.ISOWEEKNUM(B73),"00")</f>
        <v>2026-19</v>
      </c>
      <c r="Q73" s="94">
        <f>SUM(Q63:Q72)</f>
        <v>0</v>
      </c>
      <c r="R73" s="94"/>
      <c r="S73" s="94"/>
      <c r="T73" s="94"/>
      <c r="U73" s="125"/>
      <c r="V73" s="105">
        <f ca="1">IF(D73="x",DATEN!$N$88,DATEN!$N$87)</f>
        <v>0.125</v>
      </c>
      <c r="W73" s="91" t="s">
        <v>92</v>
      </c>
      <c r="X73" s="145">
        <f>IF(LEN(B73)&gt;0,IF(WEEKDAY(B73,2)=1,H73,H73+X62),X62)</f>
        <v>0</v>
      </c>
      <c r="Z73" s="202" t="str">
        <f t="shared" ref="Z73:Z136" si="33">IF(AND(G73&gt;0,G73&lt;&gt;"Tagessumme:"),G73,"")</f>
        <v/>
      </c>
      <c r="AA73" s="203" t="str">
        <f t="shared" ref="AA73:AA136" si="34">IF(G73&lt;&gt;"Tagessumme:",H73,"")</f>
        <v/>
      </c>
    </row>
    <row r="74" spans="1:27" ht="14.25" x14ac:dyDescent="0.25">
      <c r="A74" s="285" t="str">
        <f>IF(ISNA(MATCH(B84,DATEN!$D$18:$D$42,0)),"",INDEX(DATEN!$C$18:$D$42,MATCH(B84,DATEN!$D$18:$D$42,0),1))</f>
        <v/>
      </c>
      <c r="B74" s="66">
        <f t="shared" ref="B74:B83" si="35">B63+1</f>
        <v>44687</v>
      </c>
      <c r="C74" s="67"/>
      <c r="D74" s="68"/>
      <c r="E74" s="69"/>
      <c r="F74" s="70"/>
      <c r="G74" s="71"/>
      <c r="H74" s="84" t="str">
        <f t="shared" ref="H74:H83" si="36">IF(Q74&gt;0,IF(ROUND(F74-E74,6)&gt;=ROUND(Mindest,6),Q74,"&lt;15m!"),"")</f>
        <v/>
      </c>
      <c r="I74" s="72"/>
      <c r="J74" s="72"/>
      <c r="K74" s="73"/>
      <c r="L74" s="89"/>
      <c r="M74" s="95" t="str">
        <f>IF(S74="x",TEXT(V84,"# ?/?")&amp;" !",IF(T74="x","Nein",""))</f>
        <v/>
      </c>
      <c r="N74" s="96">
        <f>IF(S74="",IF(R74&gt;Stunden2,Pausen2,IF(R74&gt;Stunden1,Pausen1,0)),0)</f>
        <v>0</v>
      </c>
      <c r="O74" s="96"/>
      <c r="P74" s="96"/>
      <c r="Q74" s="84">
        <f>IF(F74-E74&gt;0,IF(S74="x",MROUND((F74-E74)*V84,1/1440),F74-E74),0)</f>
        <v>0</v>
      </c>
      <c r="R74" s="96">
        <f>Q74</f>
        <v>0</v>
      </c>
      <c r="S74" s="96" t="str">
        <f>IF(G74=DATEN!$L$87,"x","")</f>
        <v/>
      </c>
      <c r="T74" s="96" t="str">
        <f t="shared" ref="T74:T83" si="37">IF(ISNA(VLOOKUP(G74,ArbKapp,3,FALSE))=TRUE,"",IF(VLOOKUP(G74,ArbKapp,3,FALSE)="x","x",""))</f>
        <v/>
      </c>
      <c r="U74" s="124" t="str">
        <f t="shared" ref="U74:U83" si="38">IF(ISNA(MATCH(G74,Kapp12Ordi,0)),"","x")</f>
        <v/>
      </c>
      <c r="V74" s="90">
        <f>Q84-N84</f>
        <v>0</v>
      </c>
      <c r="W74" s="90" t="s">
        <v>67</v>
      </c>
      <c r="Z74" s="202" t="str">
        <f t="shared" si="33"/>
        <v/>
      </c>
      <c r="AA74" s="203" t="str">
        <f t="shared" si="34"/>
        <v/>
      </c>
    </row>
    <row r="75" spans="1:27" ht="14.25" x14ac:dyDescent="0.25">
      <c r="A75" s="285"/>
      <c r="B75" s="66">
        <f t="shared" si="35"/>
        <v>44687</v>
      </c>
      <c r="C75" s="67"/>
      <c r="D75" s="68"/>
      <c r="E75" s="69"/>
      <c r="F75" s="70"/>
      <c r="G75" s="71"/>
      <c r="H75" s="84" t="str">
        <f t="shared" si="36"/>
        <v/>
      </c>
      <c r="I75" s="72"/>
      <c r="J75" s="72"/>
      <c r="K75" s="73"/>
      <c r="L75" s="89"/>
      <c r="M75" s="95" t="str">
        <f>IF(S75="x",TEXT(V84,"# ?/?")&amp;" !",IF(T75="x","Nein",""))</f>
        <v/>
      </c>
      <c r="N75" s="96">
        <f>IF(S75="",IF(R75&gt;Stunden2,Pausen2-SUM(N74),IF(R75&gt;Stunden1,Pausen1-SUM(N74),0)),0)</f>
        <v>0</v>
      </c>
      <c r="O75" s="96"/>
      <c r="P75" s="96"/>
      <c r="Q75" s="84">
        <f>IF(F75-E75&gt;0,IF(S75="x",MROUND((F75-E75)*V84,1/1440),F75-E75),0)</f>
        <v>0</v>
      </c>
      <c r="R75" s="96">
        <f>IF(Q75&gt;0,IF(AND(E75=F74,S74&lt;&gt;"x"),Q75+R74-N74,Q75),0)</f>
        <v>0</v>
      </c>
      <c r="S75" s="96" t="str">
        <f>IF(G75=DATEN!$L$87,"x","")</f>
        <v/>
      </c>
      <c r="T75" s="96" t="str">
        <f t="shared" si="37"/>
        <v/>
      </c>
      <c r="U75" s="124" t="str">
        <f t="shared" si="38"/>
        <v/>
      </c>
      <c r="V75" s="90">
        <f>IF(ISNA(MATCH("x",U74:U83,0)),MaxZeit,MaxBildung)</f>
        <v>0.41666666666666702</v>
      </c>
      <c r="W75" s="90" t="s">
        <v>75</v>
      </c>
      <c r="Z75" s="202" t="str">
        <f t="shared" si="33"/>
        <v/>
      </c>
      <c r="AA75" s="203" t="str">
        <f t="shared" si="34"/>
        <v/>
      </c>
    </row>
    <row r="76" spans="1:27" ht="14.25" x14ac:dyDescent="0.25">
      <c r="A76" s="285"/>
      <c r="B76" s="66">
        <f t="shared" si="35"/>
        <v>44687</v>
      </c>
      <c r="C76" s="67"/>
      <c r="D76" s="68"/>
      <c r="E76" s="69"/>
      <c r="F76" s="70"/>
      <c r="G76" s="71"/>
      <c r="H76" s="84" t="str">
        <f t="shared" si="36"/>
        <v/>
      </c>
      <c r="I76" s="72"/>
      <c r="J76" s="72"/>
      <c r="K76" s="73"/>
      <c r="L76" s="89"/>
      <c r="M76" s="95" t="str">
        <f>IF(S76="x",TEXT(V84,"# ?/?")&amp;" !",IF(T76="x","Nein",""))</f>
        <v/>
      </c>
      <c r="N76" s="96">
        <f>IF(S76="",IF(R76&gt;Stunden2,Pausen2-SUM(N74:N75),IF(R76&gt;Stunden1,Pausen1-SUM(N74:N75),0)),0)</f>
        <v>0</v>
      </c>
      <c r="O76" s="96"/>
      <c r="P76" s="96"/>
      <c r="Q76" s="84">
        <f>IF(F76-E76&gt;0,IF(S76="x",MROUND((F76-E76)*V84,1/1440),F76-E76),0)</f>
        <v>0</v>
      </c>
      <c r="R76" s="96">
        <f t="shared" ref="R76:R83" si="39">IF(Q76&gt;0,IF(AND(E76=F75,S75&lt;&gt;"x"),Q76+R75-N75,Q76),0)</f>
        <v>0</v>
      </c>
      <c r="S76" s="96" t="str">
        <f>IF(G76=DATEN!$L$87,"x","")</f>
        <v/>
      </c>
      <c r="T76" s="96" t="str">
        <f t="shared" si="37"/>
        <v/>
      </c>
      <c r="U76" s="124" t="str">
        <f t="shared" si="38"/>
        <v/>
      </c>
      <c r="V76" s="92">
        <f>SUMIF(T74:T83,"&lt;&gt;x",H74:H83)-N84</f>
        <v>0</v>
      </c>
      <c r="W76" s="91" t="s">
        <v>81</v>
      </c>
      <c r="Z76" s="202" t="str">
        <f t="shared" si="33"/>
        <v/>
      </c>
      <c r="AA76" s="203" t="str">
        <f t="shared" si="34"/>
        <v/>
      </c>
    </row>
    <row r="77" spans="1:27" ht="14.25" x14ac:dyDescent="0.25">
      <c r="A77" s="285"/>
      <c r="B77" s="66">
        <f t="shared" si="35"/>
        <v>44687</v>
      </c>
      <c r="C77" s="67"/>
      <c r="D77" s="68"/>
      <c r="E77" s="69"/>
      <c r="F77" s="70"/>
      <c r="G77" s="71"/>
      <c r="H77" s="84" t="str">
        <f t="shared" si="36"/>
        <v/>
      </c>
      <c r="I77" s="72"/>
      <c r="J77" s="72"/>
      <c r="K77" s="73"/>
      <c r="L77" s="89"/>
      <c r="M77" s="95" t="str">
        <f>IF(S77="x",TEXT(V84,"# ?/?")&amp;" !",IF(T77="x","Nein",""))</f>
        <v/>
      </c>
      <c r="N77" s="96">
        <f>IF(S77="",IF(R77&gt;Stunden2,Pausen2-SUM(N74:N76),IF(R77&gt;Stunden1,Pausen1-SUM(N74:N76),0)),0)</f>
        <v>0</v>
      </c>
      <c r="O77" s="96"/>
      <c r="P77" s="96"/>
      <c r="Q77" s="84">
        <f>IF(F77-E77&gt;0,IF(S77="x",MROUND((F77-E77)*V84,1/1440),F77-E77),0)</f>
        <v>0</v>
      </c>
      <c r="R77" s="96">
        <f t="shared" si="39"/>
        <v>0</v>
      </c>
      <c r="S77" s="96" t="str">
        <f>IF(G77=DATEN!$L$87,"x","")</f>
        <v/>
      </c>
      <c r="T77" s="96" t="str">
        <f t="shared" si="37"/>
        <v/>
      </c>
      <c r="U77" s="124" t="str">
        <f t="shared" si="38"/>
        <v/>
      </c>
      <c r="V77" s="90">
        <f>IF(V76&gt;V75,V75,V76)</f>
        <v>0</v>
      </c>
      <c r="W77" s="90" t="s">
        <v>79</v>
      </c>
      <c r="Z77" s="202" t="str">
        <f t="shared" si="33"/>
        <v/>
      </c>
      <c r="AA77" s="203" t="str">
        <f t="shared" si="34"/>
        <v/>
      </c>
    </row>
    <row r="78" spans="1:27" ht="14.25" x14ac:dyDescent="0.25">
      <c r="A78" s="285"/>
      <c r="B78" s="66">
        <f t="shared" si="35"/>
        <v>44687</v>
      </c>
      <c r="C78" s="67"/>
      <c r="D78" s="68"/>
      <c r="E78" s="69"/>
      <c r="F78" s="70"/>
      <c r="G78" s="71"/>
      <c r="H78" s="84" t="str">
        <f t="shared" si="36"/>
        <v/>
      </c>
      <c r="I78" s="72"/>
      <c r="J78" s="72"/>
      <c r="K78" s="73"/>
      <c r="L78" s="89"/>
      <c r="M78" s="95" t="str">
        <f>IF(S78="x",TEXT(V84,"# ?/?")&amp;" !",IF(T78="x","Nein",""))</f>
        <v/>
      </c>
      <c r="N78" s="96">
        <f>IF(S78="",IF(R78&gt;Stunden2,Pausen2-SUM(N74:N77),IF(R78&gt;Stunden1,Pausen1-SUM(N74:N77),0)),0)</f>
        <v>0</v>
      </c>
      <c r="O78" s="96"/>
      <c r="P78" s="96"/>
      <c r="Q78" s="84">
        <f>IF(F78-E78&gt;0,IF(S78="x",MROUND((F78-E78)*V84,1/1440),F78-E78),0)</f>
        <v>0</v>
      </c>
      <c r="R78" s="96">
        <f t="shared" si="39"/>
        <v>0</v>
      </c>
      <c r="S78" s="96" t="str">
        <f>IF(G78=DATEN!$L$87,"x","")</f>
        <v/>
      </c>
      <c r="T78" s="96" t="str">
        <f t="shared" si="37"/>
        <v/>
      </c>
      <c r="U78" s="124" t="str">
        <f t="shared" si="38"/>
        <v/>
      </c>
      <c r="V78" s="90">
        <f>V77+SUMIF(T74:T83,"x",H74:H83)</f>
        <v>0</v>
      </c>
      <c r="W78" s="91" t="s">
        <v>80</v>
      </c>
      <c r="Z78" s="202" t="str">
        <f t="shared" si="33"/>
        <v/>
      </c>
      <c r="AA78" s="203" t="str">
        <f t="shared" si="34"/>
        <v/>
      </c>
    </row>
    <row r="79" spans="1:27" ht="14.25" x14ac:dyDescent="0.25">
      <c r="A79" s="285"/>
      <c r="B79" s="66">
        <f t="shared" si="35"/>
        <v>44687</v>
      </c>
      <c r="C79" s="67"/>
      <c r="D79" s="68"/>
      <c r="E79" s="69"/>
      <c r="F79" s="70"/>
      <c r="G79" s="71"/>
      <c r="H79" s="84" t="str">
        <f t="shared" si="36"/>
        <v/>
      </c>
      <c r="I79" s="72"/>
      <c r="J79" s="72"/>
      <c r="K79" s="73"/>
      <c r="L79" s="89"/>
      <c r="M79" s="95" t="str">
        <f>IF(S79="x",TEXT(V84,"# ?/?")&amp;" !",IF(T79="x","Nein",""))</f>
        <v/>
      </c>
      <c r="N79" s="96">
        <f>IF(S79="",IF(R79&gt;Stunden2,Pausen2-SUM(N74:N78),IF(R79&gt;Stunden1,Pausen1-SUM(N74:N78),0)),0)</f>
        <v>0</v>
      </c>
      <c r="O79" s="96"/>
      <c r="P79" s="96"/>
      <c r="Q79" s="84">
        <f>IF(F79-E79&gt;0,IF(S79="x",MROUND((F79-E79)*V84,1/1440),F79-E79),0)</f>
        <v>0</v>
      </c>
      <c r="R79" s="96">
        <f t="shared" si="39"/>
        <v>0</v>
      </c>
      <c r="S79" s="96" t="str">
        <f>IF(G79=DATEN!$L$87,"x","")</f>
        <v/>
      </c>
      <c r="T79" s="96" t="str">
        <f t="shared" si="37"/>
        <v/>
      </c>
      <c r="U79" s="124" t="str">
        <f t="shared" si="38"/>
        <v/>
      </c>
      <c r="V79" s="90"/>
      <c r="W79" s="91"/>
      <c r="Z79" s="202" t="str">
        <f t="shared" si="33"/>
        <v/>
      </c>
      <c r="AA79" s="203" t="str">
        <f t="shared" si="34"/>
        <v/>
      </c>
    </row>
    <row r="80" spans="1:27" ht="14.25" x14ac:dyDescent="0.25">
      <c r="A80" s="285"/>
      <c r="B80" s="66">
        <f t="shared" si="35"/>
        <v>44687</v>
      </c>
      <c r="C80" s="67"/>
      <c r="D80" s="68"/>
      <c r="E80" s="69"/>
      <c r="F80" s="70"/>
      <c r="G80" s="71"/>
      <c r="H80" s="84" t="str">
        <f t="shared" si="36"/>
        <v/>
      </c>
      <c r="I80" s="72"/>
      <c r="J80" s="72"/>
      <c r="K80" s="73"/>
      <c r="L80" s="89"/>
      <c r="M80" s="95" t="str">
        <f>IF(S80="x",TEXT(V84,"# ?/?")&amp;" !",IF(T80="x","Nein",""))</f>
        <v/>
      </c>
      <c r="N80" s="96">
        <f>IF(S80="",IF(R80&gt;Stunden2,Pausen2-SUM(N74:N79),IF(R80&gt;Stunden1,Pausen1-SUM(N74:N79),0)),0)</f>
        <v>0</v>
      </c>
      <c r="O80" s="96"/>
      <c r="P80" s="96"/>
      <c r="Q80" s="84">
        <f>IF(F80-E80&gt;0,IF(S80="x",MROUND((F80-E80)*V84,1/1440),F80-E80),0)</f>
        <v>0</v>
      </c>
      <c r="R80" s="96">
        <f t="shared" si="39"/>
        <v>0</v>
      </c>
      <c r="S80" s="96" t="str">
        <f>IF(G80=DATEN!$L$87,"x","")</f>
        <v/>
      </c>
      <c r="T80" s="96" t="str">
        <f t="shared" si="37"/>
        <v/>
      </c>
      <c r="U80" s="124" t="str">
        <f t="shared" si="38"/>
        <v/>
      </c>
      <c r="V80" s="90"/>
      <c r="W80" s="91"/>
      <c r="Z80" s="202" t="str">
        <f t="shared" si="33"/>
        <v/>
      </c>
      <c r="AA80" s="203" t="str">
        <f t="shared" si="34"/>
        <v/>
      </c>
    </row>
    <row r="81" spans="1:27" ht="14.25" x14ac:dyDescent="0.25">
      <c r="A81" s="285"/>
      <c r="B81" s="66">
        <f t="shared" si="35"/>
        <v>44687</v>
      </c>
      <c r="C81" s="67"/>
      <c r="D81" s="68"/>
      <c r="E81" s="69"/>
      <c r="F81" s="70"/>
      <c r="G81" s="71"/>
      <c r="H81" s="84" t="str">
        <f t="shared" si="36"/>
        <v/>
      </c>
      <c r="I81" s="72"/>
      <c r="J81" s="72"/>
      <c r="K81" s="73"/>
      <c r="L81" s="89"/>
      <c r="M81" s="95" t="str">
        <f>IF(S81="x",TEXT(V84,"# ?/?")&amp;" !",IF(T81="x","Nein",""))</f>
        <v/>
      </c>
      <c r="N81" s="96">
        <f>IF(S81="",IF(R81&gt;Stunden2,Pausen2-SUM(N74:N80),IF(R81&gt;Stunden1,Pausen1-SUM(N74:N80),0)),0)</f>
        <v>0</v>
      </c>
      <c r="O81" s="96"/>
      <c r="P81" s="96"/>
      <c r="Q81" s="84">
        <f>IF(F81-E81&gt;0,IF(S81="x",MROUND((F81-E81)*V84,1/1440),F81-E81),0)</f>
        <v>0</v>
      </c>
      <c r="R81" s="96">
        <f t="shared" si="39"/>
        <v>0</v>
      </c>
      <c r="S81" s="96" t="str">
        <f>IF(G81=DATEN!$L$87,"x","")</f>
        <v/>
      </c>
      <c r="T81" s="96" t="str">
        <f t="shared" si="37"/>
        <v/>
      </c>
      <c r="U81" s="124" t="str">
        <f t="shared" si="38"/>
        <v/>
      </c>
      <c r="Z81" s="202" t="str">
        <f t="shared" si="33"/>
        <v/>
      </c>
      <c r="AA81" s="203" t="str">
        <f t="shared" si="34"/>
        <v/>
      </c>
    </row>
    <row r="82" spans="1:27" ht="14.25" x14ac:dyDescent="0.25">
      <c r="A82" s="285"/>
      <c r="B82" s="66">
        <f t="shared" si="35"/>
        <v>44687</v>
      </c>
      <c r="C82" s="67"/>
      <c r="D82" s="68"/>
      <c r="E82" s="69"/>
      <c r="F82" s="70"/>
      <c r="G82" s="71"/>
      <c r="H82" s="84" t="str">
        <f t="shared" si="36"/>
        <v/>
      </c>
      <c r="I82" s="72"/>
      <c r="J82" s="72"/>
      <c r="K82" s="73"/>
      <c r="L82" s="89"/>
      <c r="M82" s="95" t="str">
        <f>IF(S82="x",TEXT(V84,"# ?/?")&amp;" !",IF(T82="x","Nein",""))</f>
        <v/>
      </c>
      <c r="N82" s="96">
        <f>IF(S82="",IF(R82&gt;Stunden2,Pausen2-SUM(N74:N81),IF(R82&gt;Stunden1,Pausen1-SUM(N74:N81),0)),0)</f>
        <v>0</v>
      </c>
      <c r="O82" s="96"/>
      <c r="P82" s="96"/>
      <c r="Q82" s="84">
        <f>IF(F82-E82&gt;0,IF(S82="x",MROUND((F82-E82)*V84,1/1440),F82-E82),0)</f>
        <v>0</v>
      </c>
      <c r="R82" s="96">
        <f t="shared" si="39"/>
        <v>0</v>
      </c>
      <c r="S82" s="96" t="str">
        <f>IF(G82=DATEN!$L$87,"x","")</f>
        <v/>
      </c>
      <c r="T82" s="96" t="str">
        <f t="shared" si="37"/>
        <v/>
      </c>
      <c r="U82" s="124" t="str">
        <f t="shared" si="38"/>
        <v/>
      </c>
      <c r="Z82" s="202" t="str">
        <f t="shared" si="33"/>
        <v/>
      </c>
      <c r="AA82" s="203" t="str">
        <f t="shared" si="34"/>
        <v/>
      </c>
    </row>
    <row r="83" spans="1:27" ht="14.25" x14ac:dyDescent="0.25">
      <c r="A83" s="286"/>
      <c r="B83" s="66">
        <f t="shared" si="35"/>
        <v>44687</v>
      </c>
      <c r="C83" s="67"/>
      <c r="D83" s="68"/>
      <c r="E83" s="69"/>
      <c r="F83" s="70"/>
      <c r="G83" s="71"/>
      <c r="H83" s="84" t="str">
        <f t="shared" si="36"/>
        <v/>
      </c>
      <c r="I83" s="72"/>
      <c r="J83" s="72"/>
      <c r="K83" s="73"/>
      <c r="L83" s="89"/>
      <c r="M83" s="95" t="str">
        <f>IF(S83="x",TEXT(V84,"# ?/?")&amp;" !",IF(T83="x","Nein",""))</f>
        <v/>
      </c>
      <c r="N83" s="96">
        <f>IF(S83="",IF(R83&gt;Stunden2,Pausen2-SUM(N74:N82),IF(R83&gt;Stunden1,Pausen1-SUM(N74:N82),0)),0)</f>
        <v>0</v>
      </c>
      <c r="O83" s="96"/>
      <c r="P83" s="96"/>
      <c r="Q83" s="84">
        <f>IF(F83-E83&gt;0,IF(S83="x",MROUND((F83-E83)*V84,1/1440),F83-E83),0)</f>
        <v>0</v>
      </c>
      <c r="R83" s="96">
        <f t="shared" si="39"/>
        <v>0</v>
      </c>
      <c r="S83" s="96" t="str">
        <f>IF(G83=DATEN!$L$87,"x","")</f>
        <v/>
      </c>
      <c r="T83" s="96" t="str">
        <f t="shared" si="37"/>
        <v/>
      </c>
      <c r="U83" s="124" t="str">
        <f t="shared" si="38"/>
        <v/>
      </c>
      <c r="Z83" s="202" t="str">
        <f t="shared" si="33"/>
        <v/>
      </c>
      <c r="AA83" s="203" t="str">
        <f t="shared" si="34"/>
        <v/>
      </c>
    </row>
    <row r="84" spans="1:27" ht="14.25" customHeight="1" x14ac:dyDescent="0.25">
      <c r="A84" s="2" t="str">
        <f>IF(LEN(B84)&gt;0,IF(WEEKDAY(B84)=4,TRUNC((B84-DATE(YEAR(B84+3-MOD(B84-2,7)),1,MOD(B84-2,7)-9))/7),IF(WEEKDAY(B84)=5,"KW","")),"")</f>
        <v>KW</v>
      </c>
      <c r="B84" s="81">
        <f>B73+1</f>
        <v>44687</v>
      </c>
      <c r="C84" s="78">
        <f>IF(WEEKDAY(B84)=1,7,WEEKDAY(B84)-1)</f>
        <v>4</v>
      </c>
      <c r="D84" s="79" t="str" cm="1">
        <f t="array" aca="1" ref="D84" ca="1">IF(LEN(B84)&gt;0,IF(OR(INDIRECT("DATEN!D"&amp;9+C84)=0,NOT(ISNA(MATCH(B84,DATEN!$D$18:$D$33,0)))),"X",IF(OR(B84=DATEN!$D$26-1,B84=DATEN!$D$27-2,B84=DATEN!$D$30-2),"V","")),"")</f>
        <v/>
      </c>
      <c r="E84" s="294" t="str">
        <f>IF(E74&gt;0,IF(VALUE("24:00:00")-VALUE(MAX(F63:F72))+VALUE(E74)&lt;VALUE("11:00:00"),"Ruhezeit!",""),"")</f>
        <v/>
      </c>
      <c r="F84" s="295"/>
      <c r="G84" s="80" t="s">
        <v>68</v>
      </c>
      <c r="H84" s="74">
        <f>V78</f>
        <v>0</v>
      </c>
      <c r="I84" s="76"/>
      <c r="J84" s="76"/>
      <c r="K84" s="107" cm="1">
        <f t="array" aca="1" ref="K84" ca="1">IF(LEN(B84)&gt;0,IF(AND(D84&lt;&gt;"X",I84&lt;&gt;"U",I84&lt;&gt;"u",I84&lt;&gt;"K",I84&lt;&gt;"k",OR(I84="F",I84="f",H84&lt;&gt;0,DATEN!$H$8=1),J84&lt;&gt;"f",J84&lt;&gt;"F"),IF(D84="V",H84-INDIRECT("DATEN!D"&amp;9+C84)/2,H84-INDIRECT("DATEN!D"&amp;9+C84)),H84),"")</f>
        <v>-0.32916666666666666</v>
      </c>
      <c r="L84" s="146" t="str">
        <f>IF(X84&gt;MaxWoZeit,"WoArbZeit&gt;48h!","")</f>
        <v/>
      </c>
      <c r="M84" s="93" t="str">
        <f>IF(V76&gt;V77,V76-V77,"")</f>
        <v/>
      </c>
      <c r="N84" s="93">
        <f>SUM(N74:N83)</f>
        <v>0</v>
      </c>
      <c r="O84" s="93" t="str">
        <f>IF(WEEKDAY(B84,2)=7,SUMIF('Auswertung-Wochen'!$Y$2:$Y$366,P84,'Auswertung-Wochen'!$V$2:$V$366)-SUMIF('Auswertung-Wochen'!$Y$2:$Y$366,P84,'Auswertung-Wochen'!$W$2:$W$366),"")</f>
        <v/>
      </c>
      <c r="P84" s="93" t="str">
        <f>YEAR(B84)&amp;"-"&amp;TEXT(_xlfn.ISOWEEKNUM(B84),"00")</f>
        <v>2026-19</v>
      </c>
      <c r="Q84" s="94">
        <f>SUM(Q74:Q83)</f>
        <v>0</v>
      </c>
      <c r="R84" s="94"/>
      <c r="S84" s="94"/>
      <c r="T84" s="94"/>
      <c r="U84" s="125"/>
      <c r="V84" s="105">
        <f ca="1">IF(D84="x",DATEN!$N$88,DATEN!$N$87)</f>
        <v>0.125</v>
      </c>
      <c r="W84" s="91" t="s">
        <v>92</v>
      </c>
      <c r="X84" s="145">
        <f>IF(LEN(B84)&gt;0,IF(WEEKDAY(B84,2)=1,H84,H84+X73),X73)</f>
        <v>0</v>
      </c>
      <c r="Z84" s="202" t="str">
        <f t="shared" si="33"/>
        <v/>
      </c>
      <c r="AA84" s="203" t="str">
        <f t="shared" si="34"/>
        <v/>
      </c>
    </row>
    <row r="85" spans="1:27" ht="14.25" x14ac:dyDescent="0.25">
      <c r="A85" s="285" t="str">
        <f>IF(ISNA(MATCH(B95,DATEN!$D$18:$D$42,0)),"",INDEX(DATEN!$C$18:$D$42,MATCH(B95,DATEN!$D$18:$D$42,0),1))</f>
        <v/>
      </c>
      <c r="B85" s="66">
        <f t="shared" ref="B85:B94" si="40">B74+1</f>
        <v>44688</v>
      </c>
      <c r="C85" s="67"/>
      <c r="D85" s="68"/>
      <c r="E85" s="69"/>
      <c r="F85" s="70"/>
      <c r="G85" s="71"/>
      <c r="H85" s="84" t="str">
        <f t="shared" ref="H85:H94" si="41">IF(Q85&gt;0,IF(ROUND(F85-E85,6)&gt;=ROUND(Mindest,6),Q85,"&lt;15m!"),"")</f>
        <v/>
      </c>
      <c r="I85" s="72"/>
      <c r="J85" s="72"/>
      <c r="K85" s="73"/>
      <c r="L85" s="89"/>
      <c r="M85" s="95" t="str">
        <f>IF(S85="x",TEXT(V95,"# ?/?")&amp;" !",IF(T85="x","Nein",""))</f>
        <v/>
      </c>
      <c r="N85" s="96">
        <f>IF(S85="",IF(R85&gt;Stunden2,Pausen2,IF(R85&gt;Stunden1,Pausen1,0)),0)</f>
        <v>0</v>
      </c>
      <c r="O85" s="96"/>
      <c r="P85" s="96"/>
      <c r="Q85" s="84">
        <f>IF(F85-E85&gt;0,IF(S85="x",MROUND((F85-E85)*V95,1/1440),F85-E85),0)</f>
        <v>0</v>
      </c>
      <c r="R85" s="96">
        <f>Q85</f>
        <v>0</v>
      </c>
      <c r="S85" s="96" t="str">
        <f>IF(G85=DATEN!$L$87,"x","")</f>
        <v/>
      </c>
      <c r="T85" s="96" t="str">
        <f t="shared" ref="T85:T94" si="42">IF(ISNA(VLOOKUP(G85,ArbKapp,3,FALSE))=TRUE,"",IF(VLOOKUP(G85,ArbKapp,3,FALSE)="x","x",""))</f>
        <v/>
      </c>
      <c r="U85" s="124" t="str">
        <f t="shared" ref="U85:U94" si="43">IF(ISNA(MATCH(G85,Kapp12Ordi,0)),"","x")</f>
        <v/>
      </c>
      <c r="V85" s="90">
        <f>Q95-N95</f>
        <v>0</v>
      </c>
      <c r="W85" s="90" t="s">
        <v>67</v>
      </c>
      <c r="Z85" s="202" t="str">
        <f t="shared" si="33"/>
        <v/>
      </c>
      <c r="AA85" s="203" t="str">
        <f t="shared" si="34"/>
        <v/>
      </c>
    </row>
    <row r="86" spans="1:27" ht="14.25" x14ac:dyDescent="0.25">
      <c r="A86" s="285"/>
      <c r="B86" s="66">
        <f t="shared" si="40"/>
        <v>44688</v>
      </c>
      <c r="C86" s="67"/>
      <c r="D86" s="68"/>
      <c r="E86" s="69"/>
      <c r="F86" s="70"/>
      <c r="G86" s="71"/>
      <c r="H86" s="84" t="str">
        <f t="shared" si="41"/>
        <v/>
      </c>
      <c r="I86" s="72"/>
      <c r="J86" s="72"/>
      <c r="K86" s="73"/>
      <c r="L86" s="89"/>
      <c r="M86" s="95" t="str">
        <f>IF(S86="x",TEXT(V95,"# ?/?")&amp;" !",IF(T86="x","Nein",""))</f>
        <v/>
      </c>
      <c r="N86" s="96">
        <f>IF(S86="",IF(R86&gt;Stunden2,Pausen2-SUM(N85),IF(R86&gt;Stunden1,Pausen1-SUM(N85),0)),0)</f>
        <v>0</v>
      </c>
      <c r="O86" s="96"/>
      <c r="P86" s="96"/>
      <c r="Q86" s="84">
        <f>IF(F86-E86&gt;0,IF(S86="x",MROUND((F86-E86)*V95,1/1440),F86-E86),0)</f>
        <v>0</v>
      </c>
      <c r="R86" s="96">
        <f>IF(Q86&gt;0,IF(AND(E86=F85,S85&lt;&gt;"x"),Q86+R85-N85,Q86),0)</f>
        <v>0</v>
      </c>
      <c r="S86" s="96" t="str">
        <f>IF(G86=DATEN!$L$87,"x","")</f>
        <v/>
      </c>
      <c r="T86" s="96" t="str">
        <f t="shared" si="42"/>
        <v/>
      </c>
      <c r="U86" s="124" t="str">
        <f t="shared" si="43"/>
        <v/>
      </c>
      <c r="V86" s="90">
        <f>IF(ISNA(MATCH("x",U85:U94,0)),MaxZeit,MaxBildung)</f>
        <v>0.41666666666666702</v>
      </c>
      <c r="W86" s="90" t="s">
        <v>75</v>
      </c>
      <c r="Z86" s="202" t="str">
        <f t="shared" si="33"/>
        <v/>
      </c>
      <c r="AA86" s="203" t="str">
        <f t="shared" si="34"/>
        <v/>
      </c>
    </row>
    <row r="87" spans="1:27" ht="14.25" x14ac:dyDescent="0.25">
      <c r="A87" s="285"/>
      <c r="B87" s="66">
        <f t="shared" si="40"/>
        <v>44688</v>
      </c>
      <c r="C87" s="67"/>
      <c r="D87" s="68"/>
      <c r="E87" s="69"/>
      <c r="F87" s="70"/>
      <c r="G87" s="71"/>
      <c r="H87" s="84" t="str">
        <f t="shared" si="41"/>
        <v/>
      </c>
      <c r="I87" s="72"/>
      <c r="J87" s="72"/>
      <c r="K87" s="73"/>
      <c r="L87" s="89"/>
      <c r="M87" s="95" t="str">
        <f>IF(S87="x",TEXT(V95,"# ?/?")&amp;" !",IF(T87="x","Nein",""))</f>
        <v/>
      </c>
      <c r="N87" s="96">
        <f>IF(S87="",IF(R87&gt;Stunden2,Pausen2-SUM(N85:N86),IF(R87&gt;Stunden1,Pausen1-SUM(N85:N86),0)),0)</f>
        <v>0</v>
      </c>
      <c r="O87" s="96"/>
      <c r="P87" s="96"/>
      <c r="Q87" s="84">
        <f>IF(F87-E87&gt;0,IF(S87="x",MROUND((F87-E87)*V95,1/1440),F87-E87),0)</f>
        <v>0</v>
      </c>
      <c r="R87" s="96">
        <f t="shared" ref="R87:R94" si="44">IF(Q87&gt;0,IF(AND(E87=F86,S86&lt;&gt;"x"),Q87+R86-N86,Q87),0)</f>
        <v>0</v>
      </c>
      <c r="S87" s="96" t="str">
        <f>IF(G87=DATEN!$L$87,"x","")</f>
        <v/>
      </c>
      <c r="T87" s="96" t="str">
        <f t="shared" si="42"/>
        <v/>
      </c>
      <c r="U87" s="124" t="str">
        <f t="shared" si="43"/>
        <v/>
      </c>
      <c r="V87" s="92">
        <f>SUMIF(T85:T94,"&lt;&gt;x",H85:H94)-N95</f>
        <v>0</v>
      </c>
      <c r="W87" s="91" t="s">
        <v>81</v>
      </c>
      <c r="Z87" s="202" t="str">
        <f t="shared" si="33"/>
        <v/>
      </c>
      <c r="AA87" s="203" t="str">
        <f t="shared" si="34"/>
        <v/>
      </c>
    </row>
    <row r="88" spans="1:27" ht="14.25" x14ac:dyDescent="0.25">
      <c r="A88" s="285"/>
      <c r="B88" s="66">
        <f t="shared" si="40"/>
        <v>44688</v>
      </c>
      <c r="C88" s="67"/>
      <c r="D88" s="68"/>
      <c r="E88" s="69"/>
      <c r="F88" s="70"/>
      <c r="G88" s="71"/>
      <c r="H88" s="84" t="str">
        <f t="shared" si="41"/>
        <v/>
      </c>
      <c r="I88" s="72"/>
      <c r="J88" s="72"/>
      <c r="K88" s="73"/>
      <c r="L88" s="89"/>
      <c r="M88" s="95" t="str">
        <f>IF(S88="x",TEXT(V95,"# ?/?")&amp;" !",IF(T88="x","Nein",""))</f>
        <v/>
      </c>
      <c r="N88" s="96">
        <f>IF(S88="",IF(R88&gt;Stunden2,Pausen2-SUM(N85:N87),IF(R88&gt;Stunden1,Pausen1-SUM(N85:N87),0)),0)</f>
        <v>0</v>
      </c>
      <c r="O88" s="96"/>
      <c r="P88" s="96"/>
      <c r="Q88" s="84">
        <f>IF(F88-E88&gt;0,IF(S88="x",MROUND((F88-E88)*V95,1/1440),F88-E88),0)</f>
        <v>0</v>
      </c>
      <c r="R88" s="96">
        <f t="shared" si="44"/>
        <v>0</v>
      </c>
      <c r="S88" s="96" t="str">
        <f>IF(G88=DATEN!$L$87,"x","")</f>
        <v/>
      </c>
      <c r="T88" s="96" t="str">
        <f t="shared" si="42"/>
        <v/>
      </c>
      <c r="U88" s="124" t="str">
        <f t="shared" si="43"/>
        <v/>
      </c>
      <c r="V88" s="90">
        <f>IF(V87&gt;V86,V86,V87)</f>
        <v>0</v>
      </c>
      <c r="W88" s="90" t="s">
        <v>79</v>
      </c>
      <c r="Z88" s="202" t="str">
        <f t="shared" si="33"/>
        <v/>
      </c>
      <c r="AA88" s="203" t="str">
        <f t="shared" si="34"/>
        <v/>
      </c>
    </row>
    <row r="89" spans="1:27" ht="14.25" x14ac:dyDescent="0.25">
      <c r="A89" s="285"/>
      <c r="B89" s="66">
        <f t="shared" si="40"/>
        <v>44688</v>
      </c>
      <c r="C89" s="67"/>
      <c r="D89" s="68"/>
      <c r="E89" s="69"/>
      <c r="F89" s="70"/>
      <c r="G89" s="71"/>
      <c r="H89" s="84" t="str">
        <f t="shared" si="41"/>
        <v/>
      </c>
      <c r="I89" s="72"/>
      <c r="J89" s="72"/>
      <c r="K89" s="73"/>
      <c r="L89" s="89"/>
      <c r="M89" s="95" t="str">
        <f>IF(S89="x",TEXT(V95,"# ?/?")&amp;" !",IF(T89="x","Nein",""))</f>
        <v/>
      </c>
      <c r="N89" s="96">
        <f>IF(S89="",IF(R89&gt;Stunden2,Pausen2-SUM(N85:N88),IF(R89&gt;Stunden1,Pausen1-SUM(N85:N88),0)),0)</f>
        <v>0</v>
      </c>
      <c r="O89" s="96"/>
      <c r="P89" s="96"/>
      <c r="Q89" s="84">
        <f>IF(F89-E89&gt;0,IF(S89="x",MROUND((F89-E89)*V95,1/1440),F89-E89),0)</f>
        <v>0</v>
      </c>
      <c r="R89" s="96">
        <f t="shared" si="44"/>
        <v>0</v>
      </c>
      <c r="S89" s="96" t="str">
        <f>IF(G89=DATEN!$L$87,"x","")</f>
        <v/>
      </c>
      <c r="T89" s="96" t="str">
        <f t="shared" si="42"/>
        <v/>
      </c>
      <c r="U89" s="124" t="str">
        <f t="shared" si="43"/>
        <v/>
      </c>
      <c r="V89" s="90">
        <f>V88+SUMIF(T85:T94,"x",H85:H94)</f>
        <v>0</v>
      </c>
      <c r="W89" s="91" t="s">
        <v>80</v>
      </c>
      <c r="Z89" s="202" t="str">
        <f t="shared" si="33"/>
        <v/>
      </c>
      <c r="AA89" s="203" t="str">
        <f t="shared" si="34"/>
        <v/>
      </c>
    </row>
    <row r="90" spans="1:27" ht="14.25" x14ac:dyDescent="0.25">
      <c r="A90" s="285"/>
      <c r="B90" s="66">
        <f t="shared" si="40"/>
        <v>44688</v>
      </c>
      <c r="C90" s="67"/>
      <c r="D90" s="68"/>
      <c r="E90" s="69"/>
      <c r="F90" s="70"/>
      <c r="G90" s="71"/>
      <c r="H90" s="84" t="str">
        <f t="shared" si="41"/>
        <v/>
      </c>
      <c r="I90" s="72"/>
      <c r="J90" s="72"/>
      <c r="K90" s="73"/>
      <c r="L90" s="89"/>
      <c r="M90" s="95" t="str">
        <f>IF(S90="x",TEXT(V95,"# ?/?")&amp;" !",IF(T90="x","Nein",""))</f>
        <v/>
      </c>
      <c r="N90" s="96">
        <f>IF(S90="",IF(R90&gt;Stunden2,Pausen2-SUM(N85:N89),IF(R90&gt;Stunden1,Pausen1-SUM(N85:N89),0)),0)</f>
        <v>0</v>
      </c>
      <c r="O90" s="96"/>
      <c r="P90" s="96"/>
      <c r="Q90" s="84">
        <f>IF(F90-E90&gt;0,IF(S90="x",MROUND((F90-E90)*V95,1/1440),F90-E90),0)</f>
        <v>0</v>
      </c>
      <c r="R90" s="96">
        <f t="shared" si="44"/>
        <v>0</v>
      </c>
      <c r="S90" s="96" t="str">
        <f>IF(G90=DATEN!$L$87,"x","")</f>
        <v/>
      </c>
      <c r="T90" s="96" t="str">
        <f t="shared" si="42"/>
        <v/>
      </c>
      <c r="U90" s="124" t="str">
        <f t="shared" si="43"/>
        <v/>
      </c>
      <c r="V90" s="90"/>
      <c r="W90" s="91"/>
      <c r="Z90" s="202" t="str">
        <f t="shared" si="33"/>
        <v/>
      </c>
      <c r="AA90" s="203" t="str">
        <f t="shared" si="34"/>
        <v/>
      </c>
    </row>
    <row r="91" spans="1:27" ht="14.25" x14ac:dyDescent="0.25">
      <c r="A91" s="285"/>
      <c r="B91" s="66">
        <f t="shared" si="40"/>
        <v>44688</v>
      </c>
      <c r="C91" s="67"/>
      <c r="D91" s="68"/>
      <c r="E91" s="69"/>
      <c r="F91" s="70"/>
      <c r="G91" s="71"/>
      <c r="H91" s="84" t="str">
        <f t="shared" si="41"/>
        <v/>
      </c>
      <c r="I91" s="72"/>
      <c r="J91" s="72"/>
      <c r="K91" s="73"/>
      <c r="L91" s="89"/>
      <c r="M91" s="95" t="str">
        <f>IF(S91="x",TEXT(V95,"# ?/?")&amp;" !",IF(T91="x","Nein",""))</f>
        <v/>
      </c>
      <c r="N91" s="96">
        <f>IF(S91="",IF(R91&gt;Stunden2,Pausen2-SUM(N85:N90),IF(R91&gt;Stunden1,Pausen1-SUM(N85:N90),0)),0)</f>
        <v>0</v>
      </c>
      <c r="O91" s="96"/>
      <c r="P91" s="96"/>
      <c r="Q91" s="84">
        <f>IF(F91-E91&gt;0,IF(S91="x",MROUND((F91-E91)*V95,1/1440),F91-E91),0)</f>
        <v>0</v>
      </c>
      <c r="R91" s="96">
        <f t="shared" si="44"/>
        <v>0</v>
      </c>
      <c r="S91" s="96" t="str">
        <f>IF(G91=DATEN!$L$87,"x","")</f>
        <v/>
      </c>
      <c r="T91" s="96" t="str">
        <f t="shared" si="42"/>
        <v/>
      </c>
      <c r="U91" s="124" t="str">
        <f t="shared" si="43"/>
        <v/>
      </c>
      <c r="V91" s="90"/>
      <c r="W91" s="91"/>
      <c r="Z91" s="202" t="str">
        <f t="shared" si="33"/>
        <v/>
      </c>
      <c r="AA91" s="203" t="str">
        <f t="shared" si="34"/>
        <v/>
      </c>
    </row>
    <row r="92" spans="1:27" ht="14.25" x14ac:dyDescent="0.25">
      <c r="A92" s="285"/>
      <c r="B92" s="66">
        <f t="shared" si="40"/>
        <v>44688</v>
      </c>
      <c r="C92" s="67"/>
      <c r="D92" s="68"/>
      <c r="E92" s="69"/>
      <c r="F92" s="70"/>
      <c r="G92" s="71"/>
      <c r="H92" s="84" t="str">
        <f t="shared" si="41"/>
        <v/>
      </c>
      <c r="I92" s="72"/>
      <c r="J92" s="72"/>
      <c r="K92" s="73"/>
      <c r="L92" s="89"/>
      <c r="M92" s="95" t="str">
        <f>IF(S92="x",TEXT(V95,"# ?/?")&amp;" !",IF(T92="x","Nein",""))</f>
        <v/>
      </c>
      <c r="N92" s="96">
        <f>IF(S92="",IF(R92&gt;Stunden2,Pausen2-SUM(N85:N91),IF(R92&gt;Stunden1,Pausen1-SUM(N85:N91),0)),0)</f>
        <v>0</v>
      </c>
      <c r="O92" s="96"/>
      <c r="P92" s="96"/>
      <c r="Q92" s="84">
        <f>IF(F92-E92&gt;0,IF(S92="x",MROUND((F92-E92)*V95,1/1440),F92-E92),0)</f>
        <v>0</v>
      </c>
      <c r="R92" s="96">
        <f t="shared" si="44"/>
        <v>0</v>
      </c>
      <c r="S92" s="96" t="str">
        <f>IF(G92=DATEN!$L$87,"x","")</f>
        <v/>
      </c>
      <c r="T92" s="96" t="str">
        <f t="shared" si="42"/>
        <v/>
      </c>
      <c r="U92" s="124" t="str">
        <f t="shared" si="43"/>
        <v/>
      </c>
      <c r="Z92" s="202" t="str">
        <f t="shared" si="33"/>
        <v/>
      </c>
      <c r="AA92" s="203" t="str">
        <f t="shared" si="34"/>
        <v/>
      </c>
    </row>
    <row r="93" spans="1:27" ht="14.25" x14ac:dyDescent="0.25">
      <c r="A93" s="285"/>
      <c r="B93" s="66">
        <f t="shared" si="40"/>
        <v>44688</v>
      </c>
      <c r="C93" s="67"/>
      <c r="D93" s="68"/>
      <c r="E93" s="69"/>
      <c r="F93" s="70"/>
      <c r="G93" s="71"/>
      <c r="H93" s="84" t="str">
        <f t="shared" si="41"/>
        <v/>
      </c>
      <c r="I93" s="72"/>
      <c r="J93" s="72"/>
      <c r="K93" s="73"/>
      <c r="L93" s="89"/>
      <c r="M93" s="95" t="str">
        <f>IF(S93="x",TEXT(V95,"# ?/?")&amp;" !",IF(T93="x","Nein",""))</f>
        <v/>
      </c>
      <c r="N93" s="96">
        <f>IF(S93="",IF(R93&gt;Stunden2,Pausen2-SUM(N85:N92),IF(R93&gt;Stunden1,Pausen1-SUM(N85:N92),0)),0)</f>
        <v>0</v>
      </c>
      <c r="O93" s="96"/>
      <c r="P93" s="96"/>
      <c r="Q93" s="84">
        <f>IF(F93-E93&gt;0,IF(S93="x",MROUND((F93-E93)*V95,1/1440),F93-E93),0)</f>
        <v>0</v>
      </c>
      <c r="R93" s="96">
        <f t="shared" si="44"/>
        <v>0</v>
      </c>
      <c r="S93" s="96" t="str">
        <f>IF(G93=DATEN!$L$87,"x","")</f>
        <v/>
      </c>
      <c r="T93" s="96" t="str">
        <f t="shared" si="42"/>
        <v/>
      </c>
      <c r="U93" s="124" t="str">
        <f t="shared" si="43"/>
        <v/>
      </c>
      <c r="Z93" s="202" t="str">
        <f t="shared" si="33"/>
        <v/>
      </c>
      <c r="AA93" s="203" t="str">
        <f t="shared" si="34"/>
        <v/>
      </c>
    </row>
    <row r="94" spans="1:27" ht="14.25" x14ac:dyDescent="0.25">
      <c r="A94" s="286"/>
      <c r="B94" s="66">
        <f t="shared" si="40"/>
        <v>44688</v>
      </c>
      <c r="C94" s="67"/>
      <c r="D94" s="68"/>
      <c r="E94" s="69"/>
      <c r="F94" s="70"/>
      <c r="G94" s="71"/>
      <c r="H94" s="84" t="str">
        <f t="shared" si="41"/>
        <v/>
      </c>
      <c r="I94" s="72"/>
      <c r="J94" s="72"/>
      <c r="K94" s="73"/>
      <c r="L94" s="89"/>
      <c r="M94" s="95" t="str">
        <f>IF(S94="x",TEXT(V95,"# ?/?")&amp;" !",IF(T94="x","Nein",""))</f>
        <v/>
      </c>
      <c r="N94" s="96">
        <f>IF(S94="",IF(R94&gt;Stunden2,Pausen2-SUM(N85:N93),IF(R94&gt;Stunden1,Pausen1-SUM(N85:N93),0)),0)</f>
        <v>0</v>
      </c>
      <c r="O94" s="96"/>
      <c r="P94" s="96"/>
      <c r="Q94" s="84">
        <f>IF(F94-E94&gt;0,IF(S94="x",MROUND((F94-E94)*V95,1/1440),F94-E94),0)</f>
        <v>0</v>
      </c>
      <c r="R94" s="96">
        <f t="shared" si="44"/>
        <v>0</v>
      </c>
      <c r="S94" s="96" t="str">
        <f>IF(G94=DATEN!$L$87,"x","")</f>
        <v/>
      </c>
      <c r="T94" s="96" t="str">
        <f t="shared" si="42"/>
        <v/>
      </c>
      <c r="U94" s="124" t="str">
        <f t="shared" si="43"/>
        <v/>
      </c>
      <c r="Z94" s="202" t="str">
        <f t="shared" si="33"/>
        <v/>
      </c>
      <c r="AA94" s="203" t="str">
        <f t="shared" si="34"/>
        <v/>
      </c>
    </row>
    <row r="95" spans="1:27" ht="14.25" customHeight="1" x14ac:dyDescent="0.25">
      <c r="A95" s="2" t="str">
        <f>IF(LEN(B95)&gt;0,IF(WEEKDAY(B95)=4,TRUNC((B95-DATE(YEAR(B95+3-MOD(B95-2,7)),1,MOD(B95-2,7)-9))/7),IF(WEEKDAY(B95)=5,"KW","")),"")</f>
        <v/>
      </c>
      <c r="B95" s="81">
        <f>B84+1</f>
        <v>44688</v>
      </c>
      <c r="C95" s="78">
        <f>IF(WEEKDAY(B95)=1,7,WEEKDAY(B95)-1)</f>
        <v>5</v>
      </c>
      <c r="D95" s="79" t="str" cm="1">
        <f t="array" aca="1" ref="D95" ca="1">IF(LEN(B95)&gt;0,IF(OR(INDIRECT("DATEN!D"&amp;9+C95)=0,NOT(ISNA(MATCH(B95,DATEN!$D$18:$D$33,0)))),"X",IF(OR(B95=DATEN!$D$26-1,B95=DATEN!$D$27-2,B95=DATEN!$D$30-2),"V","")),"")</f>
        <v/>
      </c>
      <c r="E95" s="294" t="str">
        <f>IF(E85&gt;0,IF(VALUE("24:00:00")-VALUE(MAX(F74:F83))+VALUE(E85)&lt;VALUE("11:00:00"),"Ruhezeit!",""),"")</f>
        <v/>
      </c>
      <c r="F95" s="295"/>
      <c r="G95" s="80" t="s">
        <v>68</v>
      </c>
      <c r="H95" s="74">
        <f>V89</f>
        <v>0</v>
      </c>
      <c r="I95" s="76"/>
      <c r="J95" s="76"/>
      <c r="K95" s="107" cm="1">
        <f t="array" aca="1" ref="K95" ca="1">IF(LEN(B95)&gt;0,IF(AND(D95&lt;&gt;"X",I95&lt;&gt;"U",I95&lt;&gt;"u",I95&lt;&gt;"K",I95&lt;&gt;"k",OR(I95="F",I95="f",H95&lt;&gt;0,DATEN!$H$8=1),J95&lt;&gt;"f",J95&lt;&gt;"F"),IF(D95="V",H95-INDIRECT("DATEN!D"&amp;9+C95)/2,H95-INDIRECT("DATEN!D"&amp;9+C95)),H95),"")</f>
        <v>-0.32916666666666666</v>
      </c>
      <c r="L95" s="146" t="str">
        <f>IF(X95&gt;MaxWoZeit,"WoArbZeit&gt;48h!","")</f>
        <v/>
      </c>
      <c r="M95" s="93" t="str">
        <f>IF(V87&gt;V88,V87-V88,"")</f>
        <v/>
      </c>
      <c r="N95" s="93">
        <f>SUM(N85:N94)</f>
        <v>0</v>
      </c>
      <c r="O95" s="93" t="str">
        <f>IF(WEEKDAY(B95,2)=7,SUMIF('Auswertung-Wochen'!$Y$2:$Y$366,P95,'Auswertung-Wochen'!$V$2:$V$366)-SUMIF('Auswertung-Wochen'!$Y$2:$Y$366,P95,'Auswertung-Wochen'!$W$2:$W$366),"")</f>
        <v/>
      </c>
      <c r="P95" s="93" t="str">
        <f>YEAR(B95)&amp;"-"&amp;TEXT(_xlfn.ISOWEEKNUM(B95),"00")</f>
        <v>2026-19</v>
      </c>
      <c r="Q95" s="94">
        <f>SUM(Q85:Q94)</f>
        <v>0</v>
      </c>
      <c r="R95" s="94"/>
      <c r="S95" s="94"/>
      <c r="T95" s="94"/>
      <c r="U95" s="125"/>
      <c r="V95" s="105">
        <f ca="1">IF(D95="x",DATEN!$N$88,DATEN!$N$87)</f>
        <v>0.125</v>
      </c>
      <c r="W95" s="91" t="s">
        <v>92</v>
      </c>
      <c r="X95" s="145">
        <f>IF(LEN(B95)&gt;0,IF(WEEKDAY(B95,2)=1,H95,H95+X84),X84)</f>
        <v>0</v>
      </c>
      <c r="Z95" s="202" t="str">
        <f t="shared" si="33"/>
        <v/>
      </c>
      <c r="AA95" s="203" t="str">
        <f t="shared" si="34"/>
        <v/>
      </c>
    </row>
    <row r="96" spans="1:27" ht="14.25" x14ac:dyDescent="0.25">
      <c r="A96" s="285" t="str">
        <f>IF(ISNA(MATCH(B106,DATEN!$D$18:$D$42,0)),"",INDEX(DATEN!$C$18:$D$42,MATCH(B106,DATEN!$D$18:$D$42,0),1))</f>
        <v/>
      </c>
      <c r="B96" s="66">
        <f t="shared" ref="B96:B105" si="45">B85+1</f>
        <v>44689</v>
      </c>
      <c r="C96" s="67"/>
      <c r="D96" s="68"/>
      <c r="E96" s="69"/>
      <c r="F96" s="70"/>
      <c r="G96" s="71"/>
      <c r="H96" s="84" t="str">
        <f t="shared" ref="H96:H105" si="46">IF(Q96&gt;0,IF(ROUND(F96-E96,6)&gt;=ROUND(Mindest,6),Q96,"&lt;15m!"),"")</f>
        <v/>
      </c>
      <c r="I96" s="72"/>
      <c r="J96" s="72"/>
      <c r="K96" s="73"/>
      <c r="L96" s="89"/>
      <c r="M96" s="95" t="str">
        <f>IF(S96="x",TEXT(V106,"# ?/?")&amp;" !",IF(T96="x","Nein",""))</f>
        <v/>
      </c>
      <c r="N96" s="96">
        <f>IF(S96="",IF(R96&gt;Stunden2,Pausen2,IF(R96&gt;Stunden1,Pausen1,0)),0)</f>
        <v>0</v>
      </c>
      <c r="O96" s="96"/>
      <c r="P96" s="96"/>
      <c r="Q96" s="84">
        <f>IF(F96-E96&gt;0,IF(S96="x",MROUND((F96-E96)*V106,1/1440),F96-E96),0)</f>
        <v>0</v>
      </c>
      <c r="R96" s="96">
        <f>Q96</f>
        <v>0</v>
      </c>
      <c r="S96" s="96" t="str">
        <f>IF(G96=DATEN!$L$87,"x","")</f>
        <v/>
      </c>
      <c r="T96" s="96" t="str">
        <f t="shared" ref="T96:T105" si="47">IF(ISNA(VLOOKUP(G96,ArbKapp,3,FALSE))=TRUE,"",IF(VLOOKUP(G96,ArbKapp,3,FALSE)="x","x",""))</f>
        <v/>
      </c>
      <c r="U96" s="124" t="str">
        <f t="shared" ref="U96:U105" si="48">IF(ISNA(MATCH(G96,Kapp12Ordi,0)),"","x")</f>
        <v/>
      </c>
      <c r="V96" s="90">
        <f>Q106-N106</f>
        <v>0</v>
      </c>
      <c r="W96" s="90" t="s">
        <v>67</v>
      </c>
      <c r="Z96" s="202" t="str">
        <f t="shared" si="33"/>
        <v/>
      </c>
      <c r="AA96" s="203" t="str">
        <f t="shared" si="34"/>
        <v/>
      </c>
    </row>
    <row r="97" spans="1:27" ht="14.25" x14ac:dyDescent="0.25">
      <c r="A97" s="285"/>
      <c r="B97" s="66">
        <f t="shared" si="45"/>
        <v>44689</v>
      </c>
      <c r="C97" s="67"/>
      <c r="D97" s="68"/>
      <c r="E97" s="69"/>
      <c r="F97" s="70"/>
      <c r="G97" s="71"/>
      <c r="H97" s="84" t="str">
        <f t="shared" si="46"/>
        <v/>
      </c>
      <c r="I97" s="72"/>
      <c r="J97" s="72"/>
      <c r="K97" s="73"/>
      <c r="L97" s="89"/>
      <c r="M97" s="95" t="str">
        <f>IF(S97="x",TEXT(V106,"# ?/?")&amp;" !",IF(T97="x","Nein",""))</f>
        <v/>
      </c>
      <c r="N97" s="96">
        <f>IF(S97="",IF(R97&gt;Stunden2,Pausen2-SUM(N96),IF(R97&gt;Stunden1,Pausen1-SUM(N96),0)),0)</f>
        <v>0</v>
      </c>
      <c r="O97" s="96"/>
      <c r="P97" s="96"/>
      <c r="Q97" s="84">
        <f>IF(F97-E97&gt;0,IF(S97="x",MROUND((F97-E97)*V106,1/1440),F97-E97),0)</f>
        <v>0</v>
      </c>
      <c r="R97" s="96">
        <f>IF(Q97&gt;0,IF(AND(E97=F96,S96&lt;&gt;"x"),Q97+R96-N96,Q97),0)</f>
        <v>0</v>
      </c>
      <c r="S97" s="96" t="str">
        <f>IF(G97=DATEN!$L$87,"x","")</f>
        <v/>
      </c>
      <c r="T97" s="96" t="str">
        <f t="shared" si="47"/>
        <v/>
      </c>
      <c r="U97" s="124" t="str">
        <f t="shared" si="48"/>
        <v/>
      </c>
      <c r="V97" s="90">
        <f>IF(ISNA(MATCH("x",U96:U105,0)),MaxZeit,MaxBildung)</f>
        <v>0.41666666666666702</v>
      </c>
      <c r="W97" s="90" t="s">
        <v>75</v>
      </c>
      <c r="Z97" s="202" t="str">
        <f t="shared" si="33"/>
        <v/>
      </c>
      <c r="AA97" s="203" t="str">
        <f t="shared" si="34"/>
        <v/>
      </c>
    </row>
    <row r="98" spans="1:27" ht="14.25" x14ac:dyDescent="0.25">
      <c r="A98" s="285"/>
      <c r="B98" s="66">
        <f t="shared" si="45"/>
        <v>44689</v>
      </c>
      <c r="C98" s="67"/>
      <c r="D98" s="68"/>
      <c r="E98" s="69"/>
      <c r="F98" s="70"/>
      <c r="G98" s="71"/>
      <c r="H98" s="84" t="str">
        <f t="shared" si="46"/>
        <v/>
      </c>
      <c r="I98" s="72"/>
      <c r="J98" s="72"/>
      <c r="K98" s="73"/>
      <c r="L98" s="89"/>
      <c r="M98" s="95" t="str">
        <f>IF(S98="x",TEXT(V106,"# ?/?")&amp;" !",IF(T98="x","Nein",""))</f>
        <v/>
      </c>
      <c r="N98" s="96">
        <f>IF(S98="",IF(R98&gt;Stunden2,Pausen2-SUM(N96:N97),IF(R98&gt;Stunden1,Pausen1-SUM(N96:N97),0)),0)</f>
        <v>0</v>
      </c>
      <c r="O98" s="96"/>
      <c r="P98" s="96"/>
      <c r="Q98" s="84">
        <f>IF(F98-E98&gt;0,IF(S98="x",MROUND((F98-E98)*V106,1/1440),F98-E98),0)</f>
        <v>0</v>
      </c>
      <c r="R98" s="96">
        <f t="shared" ref="R98:R105" si="49">IF(Q98&gt;0,IF(AND(E98=F97,S97&lt;&gt;"x"),Q98+R97-N97,Q98),0)</f>
        <v>0</v>
      </c>
      <c r="S98" s="96" t="str">
        <f>IF(G98=DATEN!$L$87,"x","")</f>
        <v/>
      </c>
      <c r="T98" s="96" t="str">
        <f t="shared" si="47"/>
        <v/>
      </c>
      <c r="U98" s="124" t="str">
        <f t="shared" si="48"/>
        <v/>
      </c>
      <c r="V98" s="92">
        <f>SUMIF(T96:T105,"&lt;&gt;x",H96:H105)-N106</f>
        <v>0</v>
      </c>
      <c r="W98" s="91" t="s">
        <v>81</v>
      </c>
      <c r="Z98" s="202" t="str">
        <f t="shared" si="33"/>
        <v/>
      </c>
      <c r="AA98" s="203" t="str">
        <f t="shared" si="34"/>
        <v/>
      </c>
    </row>
    <row r="99" spans="1:27" ht="14.25" x14ac:dyDescent="0.25">
      <c r="A99" s="285"/>
      <c r="B99" s="66">
        <f t="shared" si="45"/>
        <v>44689</v>
      </c>
      <c r="C99" s="67"/>
      <c r="D99" s="68"/>
      <c r="E99" s="69"/>
      <c r="F99" s="70"/>
      <c r="G99" s="71"/>
      <c r="H99" s="84" t="str">
        <f t="shared" si="46"/>
        <v/>
      </c>
      <c r="I99" s="72"/>
      <c r="J99" s="72"/>
      <c r="K99" s="73"/>
      <c r="L99" s="89"/>
      <c r="M99" s="95" t="str">
        <f>IF(S99="x",TEXT(V106,"# ?/?")&amp;" !",IF(T99="x","Nein",""))</f>
        <v/>
      </c>
      <c r="N99" s="96">
        <f>IF(S99="",IF(R99&gt;Stunden2,Pausen2-SUM(N96:N98),IF(R99&gt;Stunden1,Pausen1-SUM(N96:N98),0)),0)</f>
        <v>0</v>
      </c>
      <c r="O99" s="96"/>
      <c r="P99" s="96"/>
      <c r="Q99" s="84">
        <f>IF(F99-E99&gt;0,IF(S99="x",MROUND((F99-E99)*V106,1/1440),F99-E99),0)</f>
        <v>0</v>
      </c>
      <c r="R99" s="96">
        <f t="shared" si="49"/>
        <v>0</v>
      </c>
      <c r="S99" s="96" t="str">
        <f>IF(G99=DATEN!$L$87,"x","")</f>
        <v/>
      </c>
      <c r="T99" s="96" t="str">
        <f t="shared" si="47"/>
        <v/>
      </c>
      <c r="U99" s="124" t="str">
        <f t="shared" si="48"/>
        <v/>
      </c>
      <c r="V99" s="90">
        <f>IF(V98&gt;V97,V97,V98)</f>
        <v>0</v>
      </c>
      <c r="W99" s="90" t="s">
        <v>79</v>
      </c>
      <c r="Z99" s="202" t="str">
        <f t="shared" si="33"/>
        <v/>
      </c>
      <c r="AA99" s="203" t="str">
        <f t="shared" si="34"/>
        <v/>
      </c>
    </row>
    <row r="100" spans="1:27" ht="14.25" x14ac:dyDescent="0.25">
      <c r="A100" s="285"/>
      <c r="B100" s="66">
        <f t="shared" si="45"/>
        <v>44689</v>
      </c>
      <c r="C100" s="67"/>
      <c r="D100" s="68"/>
      <c r="E100" s="69"/>
      <c r="F100" s="70"/>
      <c r="G100" s="71"/>
      <c r="H100" s="84" t="str">
        <f t="shared" si="46"/>
        <v/>
      </c>
      <c r="I100" s="72"/>
      <c r="J100" s="72"/>
      <c r="K100" s="73"/>
      <c r="L100" s="89"/>
      <c r="M100" s="95" t="str">
        <f>IF(S100="x",TEXT(V106,"# ?/?")&amp;" !",IF(T100="x","Nein",""))</f>
        <v/>
      </c>
      <c r="N100" s="96">
        <f>IF(S100="",IF(R100&gt;Stunden2,Pausen2-SUM(N96:N99),IF(R100&gt;Stunden1,Pausen1-SUM(N96:N99),0)),0)</f>
        <v>0</v>
      </c>
      <c r="O100" s="96"/>
      <c r="P100" s="96"/>
      <c r="Q100" s="84">
        <f>IF(F100-E100&gt;0,IF(S100="x",MROUND((F100-E100)*V106,1/1440),F100-E100),0)</f>
        <v>0</v>
      </c>
      <c r="R100" s="96">
        <f t="shared" si="49"/>
        <v>0</v>
      </c>
      <c r="S100" s="96" t="str">
        <f>IF(G100=DATEN!$L$87,"x","")</f>
        <v/>
      </c>
      <c r="T100" s="96" t="str">
        <f t="shared" si="47"/>
        <v/>
      </c>
      <c r="U100" s="124" t="str">
        <f t="shared" si="48"/>
        <v/>
      </c>
      <c r="V100" s="90">
        <f>V99+SUMIF(T96:T105,"x",H96:H105)</f>
        <v>0</v>
      </c>
      <c r="W100" s="91" t="s">
        <v>80</v>
      </c>
      <c r="Z100" s="202" t="str">
        <f t="shared" si="33"/>
        <v/>
      </c>
      <c r="AA100" s="203" t="str">
        <f t="shared" si="34"/>
        <v/>
      </c>
    </row>
    <row r="101" spans="1:27" ht="14.25" x14ac:dyDescent="0.25">
      <c r="A101" s="285"/>
      <c r="B101" s="66">
        <f t="shared" si="45"/>
        <v>44689</v>
      </c>
      <c r="C101" s="67"/>
      <c r="D101" s="68"/>
      <c r="E101" s="69"/>
      <c r="F101" s="70"/>
      <c r="G101" s="71"/>
      <c r="H101" s="84" t="str">
        <f t="shared" si="46"/>
        <v/>
      </c>
      <c r="I101" s="72"/>
      <c r="J101" s="72"/>
      <c r="K101" s="73"/>
      <c r="L101" s="89"/>
      <c r="M101" s="95" t="str">
        <f>IF(S101="x",TEXT(V106,"# ?/?")&amp;" !",IF(T101="x","Nein",""))</f>
        <v/>
      </c>
      <c r="N101" s="96">
        <f>IF(S101="",IF(R101&gt;Stunden2,Pausen2-SUM(N96:N100),IF(R101&gt;Stunden1,Pausen1-SUM(N96:N100),0)),0)</f>
        <v>0</v>
      </c>
      <c r="O101" s="96"/>
      <c r="P101" s="96"/>
      <c r="Q101" s="84">
        <f>IF(F101-E101&gt;0,IF(S101="x",MROUND((F101-E101)*V106,1/1440),F101-E101),0)</f>
        <v>0</v>
      </c>
      <c r="R101" s="96">
        <f t="shared" si="49"/>
        <v>0</v>
      </c>
      <c r="S101" s="96" t="str">
        <f>IF(G101=DATEN!$L$87,"x","")</f>
        <v/>
      </c>
      <c r="T101" s="96" t="str">
        <f t="shared" si="47"/>
        <v/>
      </c>
      <c r="U101" s="124" t="str">
        <f t="shared" si="48"/>
        <v/>
      </c>
      <c r="V101" s="90"/>
      <c r="W101" s="91"/>
      <c r="Z101" s="202" t="str">
        <f t="shared" si="33"/>
        <v/>
      </c>
      <c r="AA101" s="203" t="str">
        <f t="shared" si="34"/>
        <v/>
      </c>
    </row>
    <row r="102" spans="1:27" ht="14.25" x14ac:dyDescent="0.25">
      <c r="A102" s="285"/>
      <c r="B102" s="66">
        <f t="shared" si="45"/>
        <v>44689</v>
      </c>
      <c r="C102" s="67"/>
      <c r="D102" s="68"/>
      <c r="E102" s="69"/>
      <c r="F102" s="70"/>
      <c r="G102" s="71"/>
      <c r="H102" s="84" t="str">
        <f t="shared" si="46"/>
        <v/>
      </c>
      <c r="I102" s="72"/>
      <c r="J102" s="72"/>
      <c r="K102" s="73"/>
      <c r="L102" s="89"/>
      <c r="M102" s="95" t="str">
        <f>IF(S102="x",TEXT(V106,"# ?/?")&amp;" !",IF(T102="x","Nein",""))</f>
        <v/>
      </c>
      <c r="N102" s="96">
        <f>IF(S102="",IF(R102&gt;Stunden2,Pausen2-SUM(N96:N101),IF(R102&gt;Stunden1,Pausen1-SUM(N96:N101),0)),0)</f>
        <v>0</v>
      </c>
      <c r="O102" s="96"/>
      <c r="P102" s="96"/>
      <c r="Q102" s="84">
        <f>IF(F102-E102&gt;0,IF(S102="x",MROUND((F102-E102)*V106,1/1440),F102-E102),0)</f>
        <v>0</v>
      </c>
      <c r="R102" s="96">
        <f t="shared" si="49"/>
        <v>0</v>
      </c>
      <c r="S102" s="96" t="str">
        <f>IF(G102=DATEN!$L$87,"x","")</f>
        <v/>
      </c>
      <c r="T102" s="96" t="str">
        <f t="shared" si="47"/>
        <v/>
      </c>
      <c r="U102" s="124" t="str">
        <f t="shared" si="48"/>
        <v/>
      </c>
      <c r="V102" s="90"/>
      <c r="W102" s="91"/>
      <c r="Z102" s="202" t="str">
        <f t="shared" si="33"/>
        <v/>
      </c>
      <c r="AA102" s="203" t="str">
        <f t="shared" si="34"/>
        <v/>
      </c>
    </row>
    <row r="103" spans="1:27" ht="14.25" x14ac:dyDescent="0.25">
      <c r="A103" s="285"/>
      <c r="B103" s="66">
        <f t="shared" si="45"/>
        <v>44689</v>
      </c>
      <c r="C103" s="67"/>
      <c r="D103" s="68"/>
      <c r="E103" s="69"/>
      <c r="F103" s="70"/>
      <c r="G103" s="71"/>
      <c r="H103" s="84" t="str">
        <f t="shared" si="46"/>
        <v/>
      </c>
      <c r="I103" s="72"/>
      <c r="J103" s="72"/>
      <c r="K103" s="73"/>
      <c r="L103" s="89"/>
      <c r="M103" s="95" t="str">
        <f>IF(S103="x",TEXT(V106,"# ?/?")&amp;" !",IF(T103="x","Nein",""))</f>
        <v/>
      </c>
      <c r="N103" s="96">
        <f>IF(S103="",IF(R103&gt;Stunden2,Pausen2-SUM(N96:N102),IF(R103&gt;Stunden1,Pausen1-SUM(N96:N102),0)),0)</f>
        <v>0</v>
      </c>
      <c r="O103" s="96"/>
      <c r="P103" s="96"/>
      <c r="Q103" s="84">
        <f>IF(F103-E103&gt;0,IF(S103="x",MROUND((F103-E103)*V106,1/1440),F103-E103),0)</f>
        <v>0</v>
      </c>
      <c r="R103" s="96">
        <f t="shared" si="49"/>
        <v>0</v>
      </c>
      <c r="S103" s="96" t="str">
        <f>IF(G103=DATEN!$L$87,"x","")</f>
        <v/>
      </c>
      <c r="T103" s="96" t="str">
        <f t="shared" si="47"/>
        <v/>
      </c>
      <c r="U103" s="124" t="str">
        <f t="shared" si="48"/>
        <v/>
      </c>
      <c r="Z103" s="202" t="str">
        <f t="shared" si="33"/>
        <v/>
      </c>
      <c r="AA103" s="203" t="str">
        <f t="shared" si="34"/>
        <v/>
      </c>
    </row>
    <row r="104" spans="1:27" ht="14.25" x14ac:dyDescent="0.25">
      <c r="A104" s="285"/>
      <c r="B104" s="66">
        <f t="shared" si="45"/>
        <v>44689</v>
      </c>
      <c r="C104" s="67"/>
      <c r="D104" s="68"/>
      <c r="E104" s="69"/>
      <c r="F104" s="70"/>
      <c r="G104" s="71"/>
      <c r="H104" s="84" t="str">
        <f t="shared" si="46"/>
        <v/>
      </c>
      <c r="I104" s="72"/>
      <c r="J104" s="72"/>
      <c r="K104" s="73"/>
      <c r="L104" s="89"/>
      <c r="M104" s="95" t="str">
        <f>IF(S104="x",TEXT(V106,"# ?/?")&amp;" !",IF(T104="x","Nein",""))</f>
        <v/>
      </c>
      <c r="N104" s="96">
        <f>IF(S104="",IF(R104&gt;Stunden2,Pausen2-SUM(N96:N103),IF(R104&gt;Stunden1,Pausen1-SUM(N96:N103),0)),0)</f>
        <v>0</v>
      </c>
      <c r="O104" s="96"/>
      <c r="P104" s="96"/>
      <c r="Q104" s="84">
        <f>IF(F104-E104&gt;0,IF(S104="x",MROUND((F104-E104)*V106,1/1440),F104-E104),0)</f>
        <v>0</v>
      </c>
      <c r="R104" s="96">
        <f t="shared" si="49"/>
        <v>0</v>
      </c>
      <c r="S104" s="96" t="str">
        <f>IF(G104=DATEN!$L$87,"x","")</f>
        <v/>
      </c>
      <c r="T104" s="96" t="str">
        <f t="shared" si="47"/>
        <v/>
      </c>
      <c r="U104" s="124" t="str">
        <f t="shared" si="48"/>
        <v/>
      </c>
      <c r="Z104" s="202" t="str">
        <f t="shared" si="33"/>
        <v/>
      </c>
      <c r="AA104" s="203" t="str">
        <f t="shared" si="34"/>
        <v/>
      </c>
    </row>
    <row r="105" spans="1:27" ht="14.25" x14ac:dyDescent="0.25">
      <c r="A105" s="286"/>
      <c r="B105" s="66">
        <f t="shared" si="45"/>
        <v>44689</v>
      </c>
      <c r="C105" s="67"/>
      <c r="D105" s="68"/>
      <c r="E105" s="69"/>
      <c r="F105" s="70"/>
      <c r="G105" s="71"/>
      <c r="H105" s="84" t="str">
        <f t="shared" si="46"/>
        <v/>
      </c>
      <c r="I105" s="72"/>
      <c r="J105" s="72"/>
      <c r="K105" s="73"/>
      <c r="L105" s="89"/>
      <c r="M105" s="95" t="str">
        <f>IF(S105="x",TEXT(V106,"# ?/?")&amp;" !",IF(T105="x","Nein",""))</f>
        <v/>
      </c>
      <c r="N105" s="96">
        <f>IF(S105="",IF(R105&gt;Stunden2,Pausen2-SUM(N96:N104),IF(R105&gt;Stunden1,Pausen1-SUM(N96:N104),0)),0)</f>
        <v>0</v>
      </c>
      <c r="O105" s="96"/>
      <c r="P105" s="96"/>
      <c r="Q105" s="84">
        <f>IF(F105-E105&gt;0,IF(S105="x",MROUND((F105-E105)*V106,1/1440),F105-E105),0)</f>
        <v>0</v>
      </c>
      <c r="R105" s="96">
        <f t="shared" si="49"/>
        <v>0</v>
      </c>
      <c r="S105" s="96" t="str">
        <f>IF(G105=DATEN!$L$87,"x","")</f>
        <v/>
      </c>
      <c r="T105" s="96" t="str">
        <f t="shared" si="47"/>
        <v/>
      </c>
      <c r="U105" s="124" t="str">
        <f t="shared" si="48"/>
        <v/>
      </c>
      <c r="Z105" s="202" t="str">
        <f t="shared" si="33"/>
        <v/>
      </c>
      <c r="AA105" s="203" t="str">
        <f t="shared" si="34"/>
        <v/>
      </c>
    </row>
    <row r="106" spans="1:27" ht="14.25" customHeight="1" x14ac:dyDescent="0.25">
      <c r="A106" s="2" t="str">
        <f>IF(LEN(B106)&gt;0,IF(WEEKDAY(B106)=4,TRUNC((B106-DATE(YEAR(B106+3-MOD(B106-2,7)),1,MOD(B106-2,7)-9))/7),IF(WEEKDAY(B106)=5,"KW","")),"")</f>
        <v/>
      </c>
      <c r="B106" s="81">
        <f>B95+1</f>
        <v>44689</v>
      </c>
      <c r="C106" s="78">
        <f>IF(WEEKDAY(B106)=1,7,WEEKDAY(B106)-1)</f>
        <v>6</v>
      </c>
      <c r="D106" s="79" t="str" cm="1">
        <f t="array" aca="1" ref="D106" ca="1">IF(LEN(B106)&gt;0,IF(OR(INDIRECT("DATEN!D"&amp;9+C106)=0,NOT(ISNA(MATCH(B106,DATEN!$D$18:$D$33,0)))),"X",IF(OR(B106=DATEN!$D$26-1,B106=DATEN!$D$27-2,B106=DATEN!$D$30-2),"V","")),"")</f>
        <v>X</v>
      </c>
      <c r="E106" s="294" t="str">
        <f>IF(E96&gt;0,IF(VALUE("24:00:00")-VALUE(MAX(F85:F94))+VALUE(E96)&lt;VALUE("11:00:00"),"Ruhezeit!",""),"")</f>
        <v/>
      </c>
      <c r="F106" s="295"/>
      <c r="G106" s="80" t="s">
        <v>68</v>
      </c>
      <c r="H106" s="74">
        <f>V100</f>
        <v>0</v>
      </c>
      <c r="I106" s="76"/>
      <c r="J106" s="76"/>
      <c r="K106" s="107" cm="1">
        <f t="array" aca="1" ref="K106" ca="1">IF(LEN(B106)&gt;0,IF(AND(D106&lt;&gt;"X",I106&lt;&gt;"U",I106&lt;&gt;"u",I106&lt;&gt;"K",I106&lt;&gt;"k",OR(I106="F",I106="f",H106&lt;&gt;0,DATEN!$H$8=1),J106&lt;&gt;"f",J106&lt;&gt;"F"),IF(D106="V",H106-INDIRECT("DATEN!D"&amp;9+C106)/2,H106-INDIRECT("DATEN!D"&amp;9+C106)),H106),"")</f>
        <v>0</v>
      </c>
      <c r="L106" s="146" t="str">
        <f>IF(X106&gt;MaxWoZeit,"WoArbZeit&gt;48h!","")</f>
        <v/>
      </c>
      <c r="M106" s="93" t="str">
        <f>IF(V98&gt;V99,V98-V99,"")</f>
        <v/>
      </c>
      <c r="N106" s="93">
        <f>SUM(N96:N105)</f>
        <v>0</v>
      </c>
      <c r="O106" s="93" t="str">
        <f>IF(WEEKDAY(B106,2)=7,SUMIF('Auswertung-Wochen'!$Y$2:$Y$366,P106,'Auswertung-Wochen'!$V$2:$V$366)-SUMIF('Auswertung-Wochen'!$Y$2:$Y$366,P106,'Auswertung-Wochen'!$W$2:$W$366),"")</f>
        <v/>
      </c>
      <c r="P106" s="93" t="str">
        <f>YEAR(B106)&amp;"-"&amp;TEXT(_xlfn.ISOWEEKNUM(B106),"00")</f>
        <v>2026-19</v>
      </c>
      <c r="Q106" s="94">
        <f>SUM(Q96:Q105)</f>
        <v>0</v>
      </c>
      <c r="R106" s="94"/>
      <c r="S106" s="94"/>
      <c r="T106" s="94"/>
      <c r="U106" s="125"/>
      <c r="V106" s="105">
        <f ca="1">IF(D106="x",DATEN!$N$88,DATEN!$N$87)</f>
        <v>0.16666666666666666</v>
      </c>
      <c r="W106" s="91" t="s">
        <v>92</v>
      </c>
      <c r="X106" s="145">
        <f>IF(LEN(B106)&gt;0,IF(WEEKDAY(B106,2)=1,H106,H106+X95),X95)</f>
        <v>0</v>
      </c>
      <c r="Z106" s="202" t="str">
        <f t="shared" si="33"/>
        <v/>
      </c>
      <c r="AA106" s="203" t="str">
        <f t="shared" si="34"/>
        <v/>
      </c>
    </row>
    <row r="107" spans="1:27" ht="14.25" x14ac:dyDescent="0.25">
      <c r="A107" s="285" t="str">
        <f>IF(ISNA(MATCH(B117,DATEN!$D$18:$D$42,0)),"",INDEX(DATEN!$C$18:$D$42,MATCH(B117,DATEN!$D$18:$D$42,0),1))</f>
        <v/>
      </c>
      <c r="B107" s="66">
        <f t="shared" ref="B107:B116" si="50">B96+1</f>
        <v>44690</v>
      </c>
      <c r="C107" s="67"/>
      <c r="D107" s="68"/>
      <c r="E107" s="69"/>
      <c r="F107" s="70"/>
      <c r="G107" s="71"/>
      <c r="H107" s="84" t="str">
        <f t="shared" ref="H107:H116" si="51">IF(Q107&gt;0,IF(ROUND(F107-E107,6)&gt;=ROUND(Mindest,6),Q107,"&lt;15m!"),"")</f>
        <v/>
      </c>
      <c r="I107" s="72"/>
      <c r="J107" s="72"/>
      <c r="K107" s="73"/>
      <c r="L107" s="89"/>
      <c r="M107" s="95" t="str">
        <f>IF(S107="x",TEXT(V117,"# ?/?")&amp;" !",IF(T107="x","Nein",""))</f>
        <v/>
      </c>
      <c r="N107" s="96">
        <f>IF(S107="",IF(R107&gt;Stunden2,Pausen2,IF(R107&gt;Stunden1,Pausen1,0)),0)</f>
        <v>0</v>
      </c>
      <c r="O107" s="96"/>
      <c r="P107" s="96"/>
      <c r="Q107" s="84">
        <f>IF(F107-E107&gt;0,IF(S107="x",MROUND((F107-E107)*V117,1/1440),F107-E107),0)</f>
        <v>0</v>
      </c>
      <c r="R107" s="96">
        <f>Q107</f>
        <v>0</v>
      </c>
      <c r="S107" s="96" t="str">
        <f>IF(G107=DATEN!$L$87,"x","")</f>
        <v/>
      </c>
      <c r="T107" s="96" t="str">
        <f t="shared" ref="T107:T116" si="52">IF(ISNA(VLOOKUP(G107,ArbKapp,3,FALSE))=TRUE,"",IF(VLOOKUP(G107,ArbKapp,3,FALSE)="x","x",""))</f>
        <v/>
      </c>
      <c r="U107" s="124" t="str">
        <f t="shared" ref="U107:U116" si="53">IF(ISNA(MATCH(G107,Kapp12Ordi,0)),"","x")</f>
        <v/>
      </c>
      <c r="V107" s="90">
        <f>Q117-N117</f>
        <v>0</v>
      </c>
      <c r="W107" s="90" t="s">
        <v>67</v>
      </c>
      <c r="Z107" s="202" t="str">
        <f t="shared" si="33"/>
        <v/>
      </c>
      <c r="AA107" s="203" t="str">
        <f t="shared" si="34"/>
        <v/>
      </c>
    </row>
    <row r="108" spans="1:27" ht="14.25" x14ac:dyDescent="0.25">
      <c r="A108" s="285"/>
      <c r="B108" s="66">
        <f t="shared" si="50"/>
        <v>44690</v>
      </c>
      <c r="C108" s="67"/>
      <c r="D108" s="68"/>
      <c r="E108" s="69"/>
      <c r="F108" s="70"/>
      <c r="G108" s="71"/>
      <c r="H108" s="84" t="str">
        <f t="shared" si="51"/>
        <v/>
      </c>
      <c r="I108" s="72"/>
      <c r="J108" s="72"/>
      <c r="K108" s="73"/>
      <c r="L108" s="89"/>
      <c r="M108" s="95" t="str">
        <f>IF(S108="x",TEXT(V117,"# ?/?")&amp;" !",IF(T108="x","Nein",""))</f>
        <v/>
      </c>
      <c r="N108" s="96">
        <f>IF(S108="",IF(R108&gt;Stunden2,Pausen2-SUM(N107),IF(R108&gt;Stunden1,Pausen1-SUM(N107),0)),0)</f>
        <v>0</v>
      </c>
      <c r="O108" s="96"/>
      <c r="P108" s="96"/>
      <c r="Q108" s="84">
        <f>IF(F108-E108&gt;0,IF(S108="x",MROUND((F108-E108)*V117,1/1440),F108-E108),0)</f>
        <v>0</v>
      </c>
      <c r="R108" s="96">
        <f>IF(Q108&gt;0,IF(AND(E108=F107,S107&lt;&gt;"x"),Q108+R107-N107,Q108),0)</f>
        <v>0</v>
      </c>
      <c r="S108" s="96" t="str">
        <f>IF(G108=DATEN!$L$87,"x","")</f>
        <v/>
      </c>
      <c r="T108" s="96" t="str">
        <f t="shared" si="52"/>
        <v/>
      </c>
      <c r="U108" s="124" t="str">
        <f t="shared" si="53"/>
        <v/>
      </c>
      <c r="V108" s="90">
        <f>IF(ISNA(MATCH("x",U107:U116,0)),MaxZeit,MaxBildung)</f>
        <v>0.41666666666666702</v>
      </c>
      <c r="W108" s="90" t="s">
        <v>75</v>
      </c>
      <c r="Z108" s="202" t="str">
        <f t="shared" si="33"/>
        <v/>
      </c>
      <c r="AA108" s="203" t="str">
        <f t="shared" si="34"/>
        <v/>
      </c>
    </row>
    <row r="109" spans="1:27" ht="14.25" x14ac:dyDescent="0.25">
      <c r="A109" s="285"/>
      <c r="B109" s="66">
        <f t="shared" si="50"/>
        <v>44690</v>
      </c>
      <c r="C109" s="67"/>
      <c r="D109" s="68"/>
      <c r="E109" s="69"/>
      <c r="F109" s="70"/>
      <c r="G109" s="71"/>
      <c r="H109" s="84" t="str">
        <f t="shared" si="51"/>
        <v/>
      </c>
      <c r="I109" s="72"/>
      <c r="J109" s="72"/>
      <c r="K109" s="73"/>
      <c r="L109" s="89"/>
      <c r="M109" s="95" t="str">
        <f>IF(S109="x",TEXT(V117,"# ?/?")&amp;" !",IF(T109="x","Nein",""))</f>
        <v/>
      </c>
      <c r="N109" s="96">
        <f>IF(S109="",IF(R109&gt;Stunden2,Pausen2-SUM(N107:N108),IF(R109&gt;Stunden1,Pausen1-SUM(N107:N108),0)),0)</f>
        <v>0</v>
      </c>
      <c r="O109" s="96"/>
      <c r="P109" s="96"/>
      <c r="Q109" s="84">
        <f>IF(F109-E109&gt;0,IF(S109="x",MROUND((F109-E109)*V117,1/1440),F109-E109),0)</f>
        <v>0</v>
      </c>
      <c r="R109" s="96">
        <f t="shared" ref="R109:R116" si="54">IF(Q109&gt;0,IF(AND(E109=F108,S108&lt;&gt;"x"),Q109+R108-N108,Q109),0)</f>
        <v>0</v>
      </c>
      <c r="S109" s="96" t="str">
        <f>IF(G109=DATEN!$L$87,"x","")</f>
        <v/>
      </c>
      <c r="T109" s="96" t="str">
        <f t="shared" si="52"/>
        <v/>
      </c>
      <c r="U109" s="124" t="str">
        <f t="shared" si="53"/>
        <v/>
      </c>
      <c r="V109" s="92">
        <f>SUMIF(T107:T116,"&lt;&gt;x",H107:H116)-N117</f>
        <v>0</v>
      </c>
      <c r="W109" s="91" t="s">
        <v>81</v>
      </c>
      <c r="Z109" s="202" t="str">
        <f t="shared" si="33"/>
        <v/>
      </c>
      <c r="AA109" s="203" t="str">
        <f t="shared" si="34"/>
        <v/>
      </c>
    </row>
    <row r="110" spans="1:27" ht="14.25" x14ac:dyDescent="0.25">
      <c r="A110" s="285"/>
      <c r="B110" s="66">
        <f t="shared" si="50"/>
        <v>44690</v>
      </c>
      <c r="C110" s="67"/>
      <c r="D110" s="68"/>
      <c r="E110" s="69"/>
      <c r="F110" s="70"/>
      <c r="G110" s="71"/>
      <c r="H110" s="84" t="str">
        <f t="shared" si="51"/>
        <v/>
      </c>
      <c r="I110" s="72"/>
      <c r="J110" s="72"/>
      <c r="K110" s="73"/>
      <c r="L110" s="89"/>
      <c r="M110" s="95" t="str">
        <f>IF(S110="x",TEXT(V117,"# ?/?")&amp;" !",IF(T110="x","Nein",""))</f>
        <v/>
      </c>
      <c r="N110" s="96">
        <f>IF(S110="",IF(R110&gt;Stunden2,Pausen2-SUM(N107:N109),IF(R110&gt;Stunden1,Pausen1-SUM(N107:N109),0)),0)</f>
        <v>0</v>
      </c>
      <c r="O110" s="96"/>
      <c r="P110" s="96"/>
      <c r="Q110" s="84">
        <f>IF(F110-E110&gt;0,IF(S110="x",MROUND((F110-E110)*V117,1/1440),F110-E110),0)</f>
        <v>0</v>
      </c>
      <c r="R110" s="96">
        <f t="shared" si="54"/>
        <v>0</v>
      </c>
      <c r="S110" s="96" t="str">
        <f>IF(G110=DATEN!$L$87,"x","")</f>
        <v/>
      </c>
      <c r="T110" s="96" t="str">
        <f t="shared" si="52"/>
        <v/>
      </c>
      <c r="U110" s="124" t="str">
        <f t="shared" si="53"/>
        <v/>
      </c>
      <c r="V110" s="90">
        <f>IF(V109&gt;V108,V108,V109)</f>
        <v>0</v>
      </c>
      <c r="W110" s="90" t="s">
        <v>79</v>
      </c>
      <c r="Z110" s="202" t="str">
        <f t="shared" si="33"/>
        <v/>
      </c>
      <c r="AA110" s="203" t="str">
        <f t="shared" si="34"/>
        <v/>
      </c>
    </row>
    <row r="111" spans="1:27" ht="14.25" x14ac:dyDescent="0.25">
      <c r="A111" s="285"/>
      <c r="B111" s="66">
        <f t="shared" si="50"/>
        <v>44690</v>
      </c>
      <c r="C111" s="67"/>
      <c r="D111" s="68"/>
      <c r="E111" s="69"/>
      <c r="F111" s="70"/>
      <c r="G111" s="71"/>
      <c r="H111" s="84" t="str">
        <f t="shared" si="51"/>
        <v/>
      </c>
      <c r="I111" s="72"/>
      <c r="J111" s="72"/>
      <c r="K111" s="73"/>
      <c r="L111" s="89"/>
      <c r="M111" s="95" t="str">
        <f>IF(S111="x",TEXT(V117,"# ?/?")&amp;" !",IF(T111="x","Nein",""))</f>
        <v/>
      </c>
      <c r="N111" s="96">
        <f>IF(S111="",IF(R111&gt;Stunden2,Pausen2-SUM(N107:N110),IF(R111&gt;Stunden1,Pausen1-SUM(N107:N110),0)),0)</f>
        <v>0</v>
      </c>
      <c r="O111" s="96"/>
      <c r="P111" s="96"/>
      <c r="Q111" s="84">
        <f>IF(F111-E111&gt;0,IF(S111="x",MROUND((F111-E111)*V117,1/1440),F111-E111),0)</f>
        <v>0</v>
      </c>
      <c r="R111" s="96">
        <f t="shared" si="54"/>
        <v>0</v>
      </c>
      <c r="S111" s="96" t="str">
        <f>IF(G111=DATEN!$L$87,"x","")</f>
        <v/>
      </c>
      <c r="T111" s="96" t="str">
        <f t="shared" si="52"/>
        <v/>
      </c>
      <c r="U111" s="124" t="str">
        <f t="shared" si="53"/>
        <v/>
      </c>
      <c r="V111" s="90">
        <f>V110+SUMIF(T107:T116,"x",H107:H116)</f>
        <v>0</v>
      </c>
      <c r="W111" s="91" t="s">
        <v>80</v>
      </c>
      <c r="Z111" s="202" t="str">
        <f t="shared" si="33"/>
        <v/>
      </c>
      <c r="AA111" s="203" t="str">
        <f t="shared" si="34"/>
        <v/>
      </c>
    </row>
    <row r="112" spans="1:27" ht="14.25" x14ac:dyDescent="0.25">
      <c r="A112" s="285"/>
      <c r="B112" s="66">
        <f t="shared" si="50"/>
        <v>44690</v>
      </c>
      <c r="C112" s="67"/>
      <c r="D112" s="68"/>
      <c r="E112" s="69"/>
      <c r="F112" s="70"/>
      <c r="G112" s="71"/>
      <c r="H112" s="84" t="str">
        <f t="shared" si="51"/>
        <v/>
      </c>
      <c r="I112" s="72"/>
      <c r="J112" s="72"/>
      <c r="K112" s="73"/>
      <c r="L112" s="89"/>
      <c r="M112" s="95" t="str">
        <f>IF(S112="x",TEXT(V117,"# ?/?")&amp;" !",IF(T112="x","Nein",""))</f>
        <v/>
      </c>
      <c r="N112" s="96">
        <f>IF(S112="",IF(R112&gt;Stunden2,Pausen2-SUM(N107:N111),IF(R112&gt;Stunden1,Pausen1-SUM(N107:N111),0)),0)</f>
        <v>0</v>
      </c>
      <c r="O112" s="96"/>
      <c r="P112" s="96"/>
      <c r="Q112" s="84">
        <f>IF(F112-E112&gt;0,IF(S112="x",MROUND((F112-E112)*V117,1/1440),F112-E112),0)</f>
        <v>0</v>
      </c>
      <c r="R112" s="96">
        <f t="shared" si="54"/>
        <v>0</v>
      </c>
      <c r="S112" s="96" t="str">
        <f>IF(G112=DATEN!$L$87,"x","")</f>
        <v/>
      </c>
      <c r="T112" s="96" t="str">
        <f t="shared" si="52"/>
        <v/>
      </c>
      <c r="U112" s="124" t="str">
        <f t="shared" si="53"/>
        <v/>
      </c>
      <c r="V112" s="90"/>
      <c r="W112" s="91"/>
      <c r="Z112" s="202" t="str">
        <f t="shared" si="33"/>
        <v/>
      </c>
      <c r="AA112" s="203" t="str">
        <f t="shared" si="34"/>
        <v/>
      </c>
    </row>
    <row r="113" spans="1:27" ht="14.25" x14ac:dyDescent="0.25">
      <c r="A113" s="285"/>
      <c r="B113" s="66">
        <f t="shared" si="50"/>
        <v>44690</v>
      </c>
      <c r="C113" s="67"/>
      <c r="D113" s="68"/>
      <c r="E113" s="69"/>
      <c r="F113" s="70"/>
      <c r="G113" s="71"/>
      <c r="H113" s="84" t="str">
        <f t="shared" si="51"/>
        <v/>
      </c>
      <c r="I113" s="72"/>
      <c r="J113" s="72"/>
      <c r="K113" s="73"/>
      <c r="L113" s="89"/>
      <c r="M113" s="95" t="str">
        <f>IF(S113="x",TEXT(V117,"# ?/?")&amp;" !",IF(T113="x","Nein",""))</f>
        <v/>
      </c>
      <c r="N113" s="96">
        <f>IF(S113="",IF(R113&gt;Stunden2,Pausen2-SUM(N107:N112),IF(R113&gt;Stunden1,Pausen1-SUM(N107:N112),0)),0)</f>
        <v>0</v>
      </c>
      <c r="O113" s="96"/>
      <c r="P113" s="96"/>
      <c r="Q113" s="84">
        <f>IF(F113-E113&gt;0,IF(S113="x",MROUND((F113-E113)*V117,1/1440),F113-E113),0)</f>
        <v>0</v>
      </c>
      <c r="R113" s="96">
        <f t="shared" si="54"/>
        <v>0</v>
      </c>
      <c r="S113" s="96" t="str">
        <f>IF(G113=DATEN!$L$87,"x","")</f>
        <v/>
      </c>
      <c r="T113" s="96" t="str">
        <f t="shared" si="52"/>
        <v/>
      </c>
      <c r="U113" s="124" t="str">
        <f t="shared" si="53"/>
        <v/>
      </c>
      <c r="V113" s="90"/>
      <c r="W113" s="91"/>
      <c r="Z113" s="202" t="str">
        <f t="shared" si="33"/>
        <v/>
      </c>
      <c r="AA113" s="203" t="str">
        <f t="shared" si="34"/>
        <v/>
      </c>
    </row>
    <row r="114" spans="1:27" ht="14.25" x14ac:dyDescent="0.25">
      <c r="A114" s="285"/>
      <c r="B114" s="66">
        <f t="shared" si="50"/>
        <v>44690</v>
      </c>
      <c r="C114" s="67"/>
      <c r="D114" s="68"/>
      <c r="E114" s="69"/>
      <c r="F114" s="70"/>
      <c r="G114" s="71"/>
      <c r="H114" s="84" t="str">
        <f t="shared" si="51"/>
        <v/>
      </c>
      <c r="I114" s="72"/>
      <c r="J114" s="72"/>
      <c r="K114" s="73"/>
      <c r="L114" s="89"/>
      <c r="M114" s="95" t="str">
        <f>IF(S114="x",TEXT(V117,"# ?/?")&amp;" !",IF(T114="x","Nein",""))</f>
        <v/>
      </c>
      <c r="N114" s="96">
        <f>IF(S114="",IF(R114&gt;Stunden2,Pausen2-SUM(N107:N113),IF(R114&gt;Stunden1,Pausen1-SUM(N107:N113),0)),0)</f>
        <v>0</v>
      </c>
      <c r="O114" s="96"/>
      <c r="P114" s="96"/>
      <c r="Q114" s="84">
        <f>IF(F114-E114&gt;0,IF(S114="x",MROUND((F114-E114)*V117,1/1440),F114-E114),0)</f>
        <v>0</v>
      </c>
      <c r="R114" s="96">
        <f t="shared" si="54"/>
        <v>0</v>
      </c>
      <c r="S114" s="96" t="str">
        <f>IF(G114=DATEN!$L$87,"x","")</f>
        <v/>
      </c>
      <c r="T114" s="96" t="str">
        <f t="shared" si="52"/>
        <v/>
      </c>
      <c r="U114" s="124" t="str">
        <f t="shared" si="53"/>
        <v/>
      </c>
      <c r="Z114" s="202" t="str">
        <f t="shared" si="33"/>
        <v/>
      </c>
      <c r="AA114" s="203" t="str">
        <f t="shared" si="34"/>
        <v/>
      </c>
    </row>
    <row r="115" spans="1:27" ht="14.25" x14ac:dyDescent="0.25">
      <c r="A115" s="285"/>
      <c r="B115" s="66">
        <f t="shared" si="50"/>
        <v>44690</v>
      </c>
      <c r="C115" s="67"/>
      <c r="D115" s="68"/>
      <c r="E115" s="69"/>
      <c r="F115" s="70"/>
      <c r="G115" s="71"/>
      <c r="H115" s="84" t="str">
        <f t="shared" si="51"/>
        <v/>
      </c>
      <c r="I115" s="72"/>
      <c r="J115" s="72"/>
      <c r="K115" s="73"/>
      <c r="L115" s="89"/>
      <c r="M115" s="95" t="str">
        <f>IF(S115="x",TEXT(V117,"# ?/?")&amp;" !",IF(T115="x","Nein",""))</f>
        <v/>
      </c>
      <c r="N115" s="96">
        <f>IF(S115="",IF(R115&gt;Stunden2,Pausen2-SUM(N107:N114),IF(R115&gt;Stunden1,Pausen1-SUM(N107:N114),0)),0)</f>
        <v>0</v>
      </c>
      <c r="O115" s="96"/>
      <c r="P115" s="96"/>
      <c r="Q115" s="84">
        <f>IF(F115-E115&gt;0,IF(S115="x",MROUND((F115-E115)*V117,1/1440),F115-E115),0)</f>
        <v>0</v>
      </c>
      <c r="R115" s="96">
        <f t="shared" si="54"/>
        <v>0</v>
      </c>
      <c r="S115" s="96" t="str">
        <f>IF(G115=DATEN!$L$87,"x","")</f>
        <v/>
      </c>
      <c r="T115" s="96" t="str">
        <f t="shared" si="52"/>
        <v/>
      </c>
      <c r="U115" s="124" t="str">
        <f t="shared" si="53"/>
        <v/>
      </c>
      <c r="Z115" s="202" t="str">
        <f t="shared" si="33"/>
        <v/>
      </c>
      <c r="AA115" s="203" t="str">
        <f t="shared" si="34"/>
        <v/>
      </c>
    </row>
    <row r="116" spans="1:27" ht="14.25" x14ac:dyDescent="0.25">
      <c r="A116" s="286"/>
      <c r="B116" s="66">
        <f t="shared" si="50"/>
        <v>44690</v>
      </c>
      <c r="C116" s="67"/>
      <c r="D116" s="68"/>
      <c r="E116" s="69"/>
      <c r="F116" s="70"/>
      <c r="G116" s="71"/>
      <c r="H116" s="84" t="str">
        <f t="shared" si="51"/>
        <v/>
      </c>
      <c r="I116" s="72"/>
      <c r="J116" s="72"/>
      <c r="K116" s="73"/>
      <c r="L116" s="89"/>
      <c r="M116" s="95" t="str">
        <f>IF(S116="x",TEXT(V117,"# ?/?")&amp;" !",IF(T116="x","Nein",""))</f>
        <v/>
      </c>
      <c r="N116" s="96">
        <f>IF(S116="",IF(R116&gt;Stunden2,Pausen2-SUM(N107:N115),IF(R116&gt;Stunden1,Pausen1-SUM(N107:N115),0)),0)</f>
        <v>0</v>
      </c>
      <c r="O116" s="96"/>
      <c r="P116" s="96"/>
      <c r="Q116" s="84">
        <f>IF(F116-E116&gt;0,IF(S116="x",MROUND((F116-E116)*V117,1/1440),F116-E116),0)</f>
        <v>0</v>
      </c>
      <c r="R116" s="96">
        <f t="shared" si="54"/>
        <v>0</v>
      </c>
      <c r="S116" s="96" t="str">
        <f>IF(G116=DATEN!$L$87,"x","")</f>
        <v/>
      </c>
      <c r="T116" s="96" t="str">
        <f t="shared" si="52"/>
        <v/>
      </c>
      <c r="U116" s="124" t="str">
        <f t="shared" si="53"/>
        <v/>
      </c>
      <c r="Z116" s="202" t="str">
        <f t="shared" si="33"/>
        <v/>
      </c>
      <c r="AA116" s="203" t="str">
        <f t="shared" si="34"/>
        <v/>
      </c>
    </row>
    <row r="117" spans="1:27" ht="14.25" customHeight="1" x14ac:dyDescent="0.25">
      <c r="A117" s="2" t="str">
        <f>IF(LEN(B117)&gt;0,IF(WEEKDAY(B117)=4,TRUNC((B117-DATE(YEAR(B117+3-MOD(B117-2,7)),1,MOD(B117-2,7)-9))/7),IF(WEEKDAY(B117)=5,"KW","")),"")</f>
        <v/>
      </c>
      <c r="B117" s="81">
        <f>B106+1</f>
        <v>44690</v>
      </c>
      <c r="C117" s="78">
        <f>IF(WEEKDAY(B117)=1,7,WEEKDAY(B117)-1)</f>
        <v>7</v>
      </c>
      <c r="D117" s="79" t="str" cm="1">
        <f t="array" aca="1" ref="D117" ca="1">IF(LEN(B117)&gt;0,IF(OR(INDIRECT("DATEN!D"&amp;9+C117)=0,NOT(ISNA(MATCH(B117,DATEN!$D$18:$D$33,0)))),"X",IF(OR(B117=DATEN!$D$26-1,B117=DATEN!$D$27-2,B117=DATEN!$D$30-2),"V","")),"")</f>
        <v>X</v>
      </c>
      <c r="E117" s="294" t="str">
        <f>IF(E107&gt;0,IF(VALUE("24:00:00")-VALUE(MAX(F96:F105))+VALUE(E107)&lt;VALUE("11:00:00"),"Ruhezeit!",""),"")</f>
        <v/>
      </c>
      <c r="F117" s="295"/>
      <c r="G117" s="80" t="s">
        <v>68</v>
      </c>
      <c r="H117" s="74">
        <f>V111</f>
        <v>0</v>
      </c>
      <c r="I117" s="76"/>
      <c r="J117" s="76"/>
      <c r="K117" s="107" cm="1">
        <f t="array" aca="1" ref="K117" ca="1">IF(LEN(B117)&gt;0,IF(AND(D117&lt;&gt;"X",I117&lt;&gt;"U",I117&lt;&gt;"u",I117&lt;&gt;"K",I117&lt;&gt;"k",OR(I117="F",I117="f",H117&lt;&gt;0,DATEN!$H$8=1),J117&lt;&gt;"f",J117&lt;&gt;"F"),IF(D117="V",H117-INDIRECT("DATEN!D"&amp;9+C117)/2,H117-INDIRECT("DATEN!D"&amp;9+C117)),H117),"")</f>
        <v>0</v>
      </c>
      <c r="L117" s="146" t="str">
        <f>IF(X117&gt;MaxWoZeit,"WoArbZeit&gt;48h!","")</f>
        <v/>
      </c>
      <c r="M117" s="93" t="str">
        <f>IF(V109&gt;V110,V109-V110,"")</f>
        <v/>
      </c>
      <c r="N117" s="93">
        <f>SUM(N107:N116)</f>
        <v>0</v>
      </c>
      <c r="O117" s="93">
        <f ca="1">IF(WEEKDAY(B117,2)=7,SUMIF('Auswertung-Wochen'!$Y$2:$Y$366,P117,'Auswertung-Wochen'!$V$2:$V$366)-SUMIF('Auswertung-Wochen'!$Y$2:$Y$366,P117,'Auswertung-Wochen'!$W$2:$W$366),"")</f>
        <v>-1.6458333333333335</v>
      </c>
      <c r="P117" s="93" t="str">
        <f>YEAR(B117)&amp;"-"&amp;TEXT(_xlfn.ISOWEEKNUM(B117),"00")</f>
        <v>2026-19</v>
      </c>
      <c r="Q117" s="94">
        <f>SUM(Q107:Q116)</f>
        <v>0</v>
      </c>
      <c r="R117" s="94"/>
      <c r="S117" s="94"/>
      <c r="T117" s="94"/>
      <c r="U117" s="125"/>
      <c r="V117" s="105">
        <f ca="1">IF(D117="x",DATEN!$N$88,DATEN!$N$87)</f>
        <v>0.16666666666666666</v>
      </c>
      <c r="W117" s="91" t="s">
        <v>92</v>
      </c>
      <c r="X117" s="145">
        <f>IF(LEN(B117)&gt;0,IF(WEEKDAY(B117,2)=1,H117,H117+X106),X106)</f>
        <v>0</v>
      </c>
      <c r="Z117" s="202" t="str">
        <f t="shared" si="33"/>
        <v/>
      </c>
      <c r="AA117" s="203" t="str">
        <f t="shared" si="34"/>
        <v/>
      </c>
    </row>
    <row r="118" spans="1:27" ht="14.25" x14ac:dyDescent="0.25">
      <c r="A118" s="285" t="str">
        <f>IF(ISNA(MATCH(B128,DATEN!$D$18:$D$42,0)),"",INDEX(DATEN!$C$18:$D$42,MATCH(B128,DATEN!$D$18:$D$42,0),1))</f>
        <v/>
      </c>
      <c r="B118" s="66">
        <f t="shared" ref="B118:B127" si="55">B107+1</f>
        <v>44691</v>
      </c>
      <c r="C118" s="67"/>
      <c r="D118" s="68"/>
      <c r="E118" s="69"/>
      <c r="F118" s="70"/>
      <c r="G118" s="71"/>
      <c r="H118" s="84" t="str">
        <f t="shared" ref="H118:H127" si="56">IF(Q118&gt;0,IF(ROUND(F118-E118,6)&gt;=ROUND(Mindest,6),Q118,"&lt;15m!"),"")</f>
        <v/>
      </c>
      <c r="I118" s="72"/>
      <c r="J118" s="72"/>
      <c r="K118" s="73"/>
      <c r="L118" s="89"/>
      <c r="M118" s="95" t="str">
        <f>IF(S118="x",TEXT(V128,"# ?/?")&amp;" !",IF(T118="x","Nein",""))</f>
        <v/>
      </c>
      <c r="N118" s="96">
        <f>IF(S118="",IF(R118&gt;Stunden2,Pausen2,IF(R118&gt;Stunden1,Pausen1,0)),0)</f>
        <v>0</v>
      </c>
      <c r="O118" s="96"/>
      <c r="P118" s="96"/>
      <c r="Q118" s="84">
        <f>IF(F118-E118&gt;0,IF(S118="x",MROUND((F118-E118)*V128,1/1440),F118-E118),0)</f>
        <v>0</v>
      </c>
      <c r="R118" s="96">
        <f>Q118</f>
        <v>0</v>
      </c>
      <c r="S118" s="96" t="str">
        <f>IF(G118=DATEN!$L$87,"x","")</f>
        <v/>
      </c>
      <c r="T118" s="96" t="str">
        <f t="shared" ref="T118:T127" si="57">IF(ISNA(VLOOKUP(G118,ArbKapp,3,FALSE))=TRUE,"",IF(VLOOKUP(G118,ArbKapp,3,FALSE)="x","x",""))</f>
        <v/>
      </c>
      <c r="U118" s="124" t="str">
        <f t="shared" ref="U118:U127" si="58">IF(ISNA(MATCH(G118,Kapp12Ordi,0)),"","x")</f>
        <v/>
      </c>
      <c r="V118" s="90">
        <f>Q128-N128</f>
        <v>0</v>
      </c>
      <c r="W118" s="90" t="s">
        <v>67</v>
      </c>
      <c r="Z118" s="202" t="str">
        <f t="shared" si="33"/>
        <v/>
      </c>
      <c r="AA118" s="203" t="str">
        <f t="shared" si="34"/>
        <v/>
      </c>
    </row>
    <row r="119" spans="1:27" ht="14.25" x14ac:dyDescent="0.25">
      <c r="A119" s="285"/>
      <c r="B119" s="66">
        <f t="shared" si="55"/>
        <v>44691</v>
      </c>
      <c r="C119" s="67"/>
      <c r="D119" s="68"/>
      <c r="E119" s="69"/>
      <c r="F119" s="70"/>
      <c r="G119" s="71"/>
      <c r="H119" s="84" t="str">
        <f t="shared" si="56"/>
        <v/>
      </c>
      <c r="I119" s="72"/>
      <c r="J119" s="72"/>
      <c r="K119" s="73"/>
      <c r="L119" s="89"/>
      <c r="M119" s="95" t="str">
        <f>IF(S119="x",TEXT(V128,"# ?/?")&amp;" !",IF(T119="x","Nein",""))</f>
        <v/>
      </c>
      <c r="N119" s="96">
        <f>IF(S119="",IF(R119&gt;Stunden2,Pausen2-SUM(N118),IF(R119&gt;Stunden1,Pausen1-SUM(N118),0)),0)</f>
        <v>0</v>
      </c>
      <c r="O119" s="96"/>
      <c r="P119" s="96"/>
      <c r="Q119" s="84">
        <f>IF(F119-E119&gt;0,IF(S119="x",MROUND((F119-E119)*V128,1/1440),F119-E119),0)</f>
        <v>0</v>
      </c>
      <c r="R119" s="96">
        <f>IF(Q119&gt;0,IF(AND(E119=F118,S118&lt;&gt;"x"),Q119+R118-N118,Q119),0)</f>
        <v>0</v>
      </c>
      <c r="S119" s="96" t="str">
        <f>IF(G119=DATEN!$L$87,"x","")</f>
        <v/>
      </c>
      <c r="T119" s="96" t="str">
        <f t="shared" si="57"/>
        <v/>
      </c>
      <c r="U119" s="124" t="str">
        <f t="shared" si="58"/>
        <v/>
      </c>
      <c r="V119" s="90">
        <f>IF(ISNA(MATCH("x",U118:U127,0)),MaxZeit,MaxBildung)</f>
        <v>0.41666666666666702</v>
      </c>
      <c r="W119" s="90" t="s">
        <v>75</v>
      </c>
      <c r="Z119" s="202" t="str">
        <f t="shared" si="33"/>
        <v/>
      </c>
      <c r="AA119" s="203" t="str">
        <f t="shared" si="34"/>
        <v/>
      </c>
    </row>
    <row r="120" spans="1:27" ht="14.25" x14ac:dyDescent="0.25">
      <c r="A120" s="285"/>
      <c r="B120" s="66">
        <f t="shared" si="55"/>
        <v>44691</v>
      </c>
      <c r="C120" s="67"/>
      <c r="D120" s="68"/>
      <c r="E120" s="69"/>
      <c r="F120" s="70"/>
      <c r="G120" s="71"/>
      <c r="H120" s="84" t="str">
        <f t="shared" si="56"/>
        <v/>
      </c>
      <c r="I120" s="72"/>
      <c r="J120" s="72"/>
      <c r="K120" s="73"/>
      <c r="L120" s="89"/>
      <c r="M120" s="95" t="str">
        <f>IF(S120="x",TEXT(V128,"# ?/?")&amp;" !",IF(T120="x","Nein",""))</f>
        <v/>
      </c>
      <c r="N120" s="96">
        <f>IF(S120="",IF(R120&gt;Stunden2,Pausen2-SUM(N118:N119),IF(R120&gt;Stunden1,Pausen1-SUM(N118:N119),0)),0)</f>
        <v>0</v>
      </c>
      <c r="O120" s="96"/>
      <c r="P120" s="96"/>
      <c r="Q120" s="84">
        <f>IF(F120-E120&gt;0,IF(S120="x",MROUND((F120-E120)*V128,1/1440),F120-E120),0)</f>
        <v>0</v>
      </c>
      <c r="R120" s="96">
        <f t="shared" ref="R120:R127" si="59">IF(Q120&gt;0,IF(AND(E120=F119,S119&lt;&gt;"x"),Q120+R119-N119,Q120),0)</f>
        <v>0</v>
      </c>
      <c r="S120" s="96" t="str">
        <f>IF(G120=DATEN!$L$87,"x","")</f>
        <v/>
      </c>
      <c r="T120" s="96" t="str">
        <f t="shared" si="57"/>
        <v/>
      </c>
      <c r="U120" s="124" t="str">
        <f t="shared" si="58"/>
        <v/>
      </c>
      <c r="V120" s="92">
        <f>SUMIF(T118:T127,"&lt;&gt;x",H118:H127)-N128</f>
        <v>0</v>
      </c>
      <c r="W120" s="91" t="s">
        <v>81</v>
      </c>
      <c r="Z120" s="202" t="str">
        <f t="shared" si="33"/>
        <v/>
      </c>
      <c r="AA120" s="203" t="str">
        <f t="shared" si="34"/>
        <v/>
      </c>
    </row>
    <row r="121" spans="1:27" ht="14.25" x14ac:dyDescent="0.25">
      <c r="A121" s="285"/>
      <c r="B121" s="66">
        <f t="shared" si="55"/>
        <v>44691</v>
      </c>
      <c r="C121" s="67"/>
      <c r="D121" s="68"/>
      <c r="E121" s="69"/>
      <c r="F121" s="70"/>
      <c r="G121" s="71"/>
      <c r="H121" s="84" t="str">
        <f t="shared" si="56"/>
        <v/>
      </c>
      <c r="I121" s="72"/>
      <c r="J121" s="72"/>
      <c r="K121" s="73"/>
      <c r="L121" s="89"/>
      <c r="M121" s="95" t="str">
        <f>IF(S121="x",TEXT(V128,"# ?/?")&amp;" !",IF(T121="x","Nein",""))</f>
        <v/>
      </c>
      <c r="N121" s="96">
        <f>IF(S121="",IF(R121&gt;Stunden2,Pausen2-SUM(N118:N120),IF(R121&gt;Stunden1,Pausen1-SUM(N118:N120),0)),0)</f>
        <v>0</v>
      </c>
      <c r="O121" s="96"/>
      <c r="P121" s="96"/>
      <c r="Q121" s="84">
        <f>IF(F121-E121&gt;0,IF(S121="x",MROUND((F121-E121)*V128,1/1440),F121-E121),0)</f>
        <v>0</v>
      </c>
      <c r="R121" s="96">
        <f t="shared" si="59"/>
        <v>0</v>
      </c>
      <c r="S121" s="96" t="str">
        <f>IF(G121=DATEN!$L$87,"x","")</f>
        <v/>
      </c>
      <c r="T121" s="96" t="str">
        <f t="shared" si="57"/>
        <v/>
      </c>
      <c r="U121" s="124" t="str">
        <f t="shared" si="58"/>
        <v/>
      </c>
      <c r="V121" s="90">
        <f>IF(V120&gt;V119,V119,V120)</f>
        <v>0</v>
      </c>
      <c r="W121" s="90" t="s">
        <v>79</v>
      </c>
      <c r="Z121" s="202" t="str">
        <f t="shared" si="33"/>
        <v/>
      </c>
      <c r="AA121" s="203" t="str">
        <f t="shared" si="34"/>
        <v/>
      </c>
    </row>
    <row r="122" spans="1:27" ht="14.25" x14ac:dyDescent="0.25">
      <c r="A122" s="285"/>
      <c r="B122" s="66">
        <f t="shared" si="55"/>
        <v>44691</v>
      </c>
      <c r="C122" s="67"/>
      <c r="D122" s="68"/>
      <c r="E122" s="69"/>
      <c r="F122" s="70"/>
      <c r="G122" s="71"/>
      <c r="H122" s="84" t="str">
        <f t="shared" si="56"/>
        <v/>
      </c>
      <c r="I122" s="72"/>
      <c r="J122" s="72"/>
      <c r="K122" s="73"/>
      <c r="L122" s="89"/>
      <c r="M122" s="95" t="str">
        <f>IF(S122="x",TEXT(V128,"# ?/?")&amp;" !",IF(T122="x","Nein",""))</f>
        <v/>
      </c>
      <c r="N122" s="96">
        <f>IF(S122="",IF(R122&gt;Stunden2,Pausen2-SUM(N118:N121),IF(R122&gt;Stunden1,Pausen1-SUM(N118:N121),0)),0)</f>
        <v>0</v>
      </c>
      <c r="O122" s="96"/>
      <c r="P122" s="96"/>
      <c r="Q122" s="84">
        <f>IF(F122-E122&gt;0,IF(S122="x",MROUND((F122-E122)*V128,1/1440),F122-E122),0)</f>
        <v>0</v>
      </c>
      <c r="R122" s="96">
        <f t="shared" si="59"/>
        <v>0</v>
      </c>
      <c r="S122" s="96" t="str">
        <f>IF(G122=DATEN!$L$87,"x","")</f>
        <v/>
      </c>
      <c r="T122" s="96" t="str">
        <f t="shared" si="57"/>
        <v/>
      </c>
      <c r="U122" s="124" t="str">
        <f t="shared" si="58"/>
        <v/>
      </c>
      <c r="V122" s="90">
        <f>V121+SUMIF(T118:T127,"x",H118:H127)</f>
        <v>0</v>
      </c>
      <c r="W122" s="91" t="s">
        <v>80</v>
      </c>
      <c r="Z122" s="202" t="str">
        <f t="shared" si="33"/>
        <v/>
      </c>
      <c r="AA122" s="203" t="str">
        <f t="shared" si="34"/>
        <v/>
      </c>
    </row>
    <row r="123" spans="1:27" ht="14.25" x14ac:dyDescent="0.25">
      <c r="A123" s="285"/>
      <c r="B123" s="66">
        <f t="shared" si="55"/>
        <v>44691</v>
      </c>
      <c r="C123" s="67"/>
      <c r="D123" s="68"/>
      <c r="E123" s="69"/>
      <c r="F123" s="70"/>
      <c r="G123" s="71"/>
      <c r="H123" s="84" t="str">
        <f t="shared" si="56"/>
        <v/>
      </c>
      <c r="I123" s="72"/>
      <c r="J123" s="72"/>
      <c r="K123" s="73"/>
      <c r="L123" s="89"/>
      <c r="M123" s="95" t="str">
        <f>IF(S123="x",TEXT(V128,"# ?/?")&amp;" !",IF(T123="x","Nein",""))</f>
        <v/>
      </c>
      <c r="N123" s="96">
        <f>IF(S123="",IF(R123&gt;Stunden2,Pausen2-SUM(N118:N122),IF(R123&gt;Stunden1,Pausen1-SUM(N118:N122),0)),0)</f>
        <v>0</v>
      </c>
      <c r="O123" s="96"/>
      <c r="P123" s="96"/>
      <c r="Q123" s="84">
        <f>IF(F123-E123&gt;0,IF(S123="x",MROUND((F123-E123)*V128,1/1440),F123-E123),0)</f>
        <v>0</v>
      </c>
      <c r="R123" s="96">
        <f t="shared" si="59"/>
        <v>0</v>
      </c>
      <c r="S123" s="96" t="str">
        <f>IF(G123=DATEN!$L$87,"x","")</f>
        <v/>
      </c>
      <c r="T123" s="96" t="str">
        <f t="shared" si="57"/>
        <v/>
      </c>
      <c r="U123" s="124" t="str">
        <f t="shared" si="58"/>
        <v/>
      </c>
      <c r="V123" s="90"/>
      <c r="W123" s="91"/>
      <c r="Z123" s="202" t="str">
        <f t="shared" si="33"/>
        <v/>
      </c>
      <c r="AA123" s="203" t="str">
        <f t="shared" si="34"/>
        <v/>
      </c>
    </row>
    <row r="124" spans="1:27" ht="14.25" x14ac:dyDescent="0.25">
      <c r="A124" s="285"/>
      <c r="B124" s="66">
        <f t="shared" si="55"/>
        <v>44691</v>
      </c>
      <c r="C124" s="67"/>
      <c r="D124" s="68"/>
      <c r="E124" s="69"/>
      <c r="F124" s="70"/>
      <c r="G124" s="71"/>
      <c r="H124" s="84" t="str">
        <f t="shared" si="56"/>
        <v/>
      </c>
      <c r="I124" s="72"/>
      <c r="J124" s="72"/>
      <c r="K124" s="73"/>
      <c r="L124" s="89"/>
      <c r="M124" s="95" t="str">
        <f>IF(S124="x",TEXT(V128,"# ?/?")&amp;" !",IF(T124="x","Nein",""))</f>
        <v/>
      </c>
      <c r="N124" s="96">
        <f>IF(S124="",IF(R124&gt;Stunden2,Pausen2-SUM(N118:N123),IF(R124&gt;Stunden1,Pausen1-SUM(N118:N123),0)),0)</f>
        <v>0</v>
      </c>
      <c r="O124" s="96"/>
      <c r="P124" s="96"/>
      <c r="Q124" s="84">
        <f>IF(F124-E124&gt;0,IF(S124="x",MROUND((F124-E124)*V128,1/1440),F124-E124),0)</f>
        <v>0</v>
      </c>
      <c r="R124" s="96">
        <f t="shared" si="59"/>
        <v>0</v>
      </c>
      <c r="S124" s="96" t="str">
        <f>IF(G124=DATEN!$L$87,"x","")</f>
        <v/>
      </c>
      <c r="T124" s="96" t="str">
        <f t="shared" si="57"/>
        <v/>
      </c>
      <c r="U124" s="124" t="str">
        <f t="shared" si="58"/>
        <v/>
      </c>
      <c r="V124" s="90"/>
      <c r="W124" s="91"/>
      <c r="Z124" s="202" t="str">
        <f t="shared" si="33"/>
        <v/>
      </c>
      <c r="AA124" s="203" t="str">
        <f t="shared" si="34"/>
        <v/>
      </c>
    </row>
    <row r="125" spans="1:27" ht="14.25" x14ac:dyDescent="0.25">
      <c r="A125" s="285"/>
      <c r="B125" s="66">
        <f t="shared" si="55"/>
        <v>44691</v>
      </c>
      <c r="C125" s="67"/>
      <c r="D125" s="68"/>
      <c r="E125" s="69"/>
      <c r="F125" s="70"/>
      <c r="G125" s="71"/>
      <c r="H125" s="84" t="str">
        <f t="shared" si="56"/>
        <v/>
      </c>
      <c r="I125" s="72"/>
      <c r="J125" s="72"/>
      <c r="K125" s="73"/>
      <c r="L125" s="89"/>
      <c r="M125" s="95" t="str">
        <f>IF(S125="x",TEXT(V128,"# ?/?")&amp;" !",IF(T125="x","Nein",""))</f>
        <v/>
      </c>
      <c r="N125" s="96">
        <f>IF(S125="",IF(R125&gt;Stunden2,Pausen2-SUM(N118:N124),IF(R125&gt;Stunden1,Pausen1-SUM(N118:N124),0)),0)</f>
        <v>0</v>
      </c>
      <c r="O125" s="96"/>
      <c r="P125" s="96"/>
      <c r="Q125" s="84">
        <f>IF(F125-E125&gt;0,IF(S125="x",MROUND((F125-E125)*V128,1/1440),F125-E125),0)</f>
        <v>0</v>
      </c>
      <c r="R125" s="96">
        <f t="shared" si="59"/>
        <v>0</v>
      </c>
      <c r="S125" s="96" t="str">
        <f>IF(G125=DATEN!$L$87,"x","")</f>
        <v/>
      </c>
      <c r="T125" s="96" t="str">
        <f t="shared" si="57"/>
        <v/>
      </c>
      <c r="U125" s="124" t="str">
        <f t="shared" si="58"/>
        <v/>
      </c>
      <c r="Z125" s="202" t="str">
        <f t="shared" si="33"/>
        <v/>
      </c>
      <c r="AA125" s="203" t="str">
        <f t="shared" si="34"/>
        <v/>
      </c>
    </row>
    <row r="126" spans="1:27" ht="14.25" x14ac:dyDescent="0.25">
      <c r="A126" s="285"/>
      <c r="B126" s="66">
        <f t="shared" si="55"/>
        <v>44691</v>
      </c>
      <c r="C126" s="67"/>
      <c r="D126" s="68"/>
      <c r="E126" s="69"/>
      <c r="F126" s="70"/>
      <c r="G126" s="71"/>
      <c r="H126" s="84" t="str">
        <f t="shared" si="56"/>
        <v/>
      </c>
      <c r="I126" s="72"/>
      <c r="J126" s="72"/>
      <c r="K126" s="73"/>
      <c r="L126" s="89"/>
      <c r="M126" s="95" t="str">
        <f>IF(S126="x",TEXT(V128,"# ?/?")&amp;" !",IF(T126="x","Nein",""))</f>
        <v/>
      </c>
      <c r="N126" s="96">
        <f>IF(S126="",IF(R126&gt;Stunden2,Pausen2-SUM(N118:N125),IF(R126&gt;Stunden1,Pausen1-SUM(N118:N125),0)),0)</f>
        <v>0</v>
      </c>
      <c r="O126" s="96"/>
      <c r="P126" s="96"/>
      <c r="Q126" s="84">
        <f>IF(F126-E126&gt;0,IF(S126="x",MROUND((F126-E126)*V128,1/1440),F126-E126),0)</f>
        <v>0</v>
      </c>
      <c r="R126" s="96">
        <f t="shared" si="59"/>
        <v>0</v>
      </c>
      <c r="S126" s="96" t="str">
        <f>IF(G126=DATEN!$L$87,"x","")</f>
        <v/>
      </c>
      <c r="T126" s="96" t="str">
        <f t="shared" si="57"/>
        <v/>
      </c>
      <c r="U126" s="124" t="str">
        <f t="shared" si="58"/>
        <v/>
      </c>
      <c r="Z126" s="202" t="str">
        <f t="shared" si="33"/>
        <v/>
      </c>
      <c r="AA126" s="203" t="str">
        <f t="shared" si="34"/>
        <v/>
      </c>
    </row>
    <row r="127" spans="1:27" ht="14.25" x14ac:dyDescent="0.25">
      <c r="A127" s="286"/>
      <c r="B127" s="66">
        <f t="shared" si="55"/>
        <v>44691</v>
      </c>
      <c r="C127" s="67"/>
      <c r="D127" s="68"/>
      <c r="E127" s="69"/>
      <c r="F127" s="70"/>
      <c r="G127" s="71"/>
      <c r="H127" s="84" t="str">
        <f t="shared" si="56"/>
        <v/>
      </c>
      <c r="I127" s="72"/>
      <c r="J127" s="72"/>
      <c r="K127" s="73"/>
      <c r="L127" s="89"/>
      <c r="M127" s="95" t="str">
        <f>IF(S127="x",TEXT(V128,"# ?/?")&amp;" !",IF(T127="x","Nein",""))</f>
        <v/>
      </c>
      <c r="N127" s="96">
        <f>IF(S127="",IF(R127&gt;Stunden2,Pausen2-SUM(N118:N126),IF(R127&gt;Stunden1,Pausen1-SUM(N118:N126),0)),0)</f>
        <v>0</v>
      </c>
      <c r="O127" s="96"/>
      <c r="P127" s="96"/>
      <c r="Q127" s="84">
        <f>IF(F127-E127&gt;0,IF(S127="x",MROUND((F127-E127)*V128,1/1440),F127-E127),0)</f>
        <v>0</v>
      </c>
      <c r="R127" s="96">
        <f t="shared" si="59"/>
        <v>0</v>
      </c>
      <c r="S127" s="96" t="str">
        <f>IF(G127=DATEN!$L$87,"x","")</f>
        <v/>
      </c>
      <c r="T127" s="96" t="str">
        <f t="shared" si="57"/>
        <v/>
      </c>
      <c r="U127" s="124" t="str">
        <f t="shared" si="58"/>
        <v/>
      </c>
      <c r="Z127" s="202" t="str">
        <f t="shared" si="33"/>
        <v/>
      </c>
      <c r="AA127" s="203" t="str">
        <f t="shared" si="34"/>
        <v/>
      </c>
    </row>
    <row r="128" spans="1:27" ht="14.25" customHeight="1" x14ac:dyDescent="0.25">
      <c r="A128" s="2" t="str">
        <f>IF(LEN(B128)&gt;0,IF(WEEKDAY(B128)=4,TRUNC((B128-DATE(YEAR(B128+3-MOD(B128-2,7)),1,MOD(B128-2,7)-9))/7),IF(WEEKDAY(B128)=5,"KW","")),"")</f>
        <v/>
      </c>
      <c r="B128" s="81">
        <f>B117+1</f>
        <v>44691</v>
      </c>
      <c r="C128" s="78">
        <f>IF(WEEKDAY(B128)=1,7,WEEKDAY(B128)-1)</f>
        <v>1</v>
      </c>
      <c r="D128" s="79" t="str" cm="1">
        <f t="array" aca="1" ref="D128" ca="1">IF(LEN(B128)&gt;0,IF(OR(INDIRECT("DATEN!D"&amp;9+C128)=0,NOT(ISNA(MATCH(B128,DATEN!$D$18:$D$33,0)))),"X",IF(OR(B128=DATEN!$D$26-1,B128=DATEN!$D$27-2,B128=DATEN!$D$30-2),"V","")),"")</f>
        <v/>
      </c>
      <c r="E128" s="294" t="str">
        <f>IF(E118&gt;0,IF(VALUE("24:00:00")-VALUE(MAX(F107:F116))+VALUE(E118)&lt;VALUE("11:00:00"),"Ruhezeit!",""),"")</f>
        <v/>
      </c>
      <c r="F128" s="295"/>
      <c r="G128" s="80" t="s">
        <v>68</v>
      </c>
      <c r="H128" s="74">
        <f>V122</f>
        <v>0</v>
      </c>
      <c r="I128" s="76"/>
      <c r="J128" s="76"/>
      <c r="K128" s="107" cm="1">
        <f t="array" aca="1" ref="K128" ca="1">IF(LEN(B128)&gt;0,IF(AND(D128&lt;&gt;"X",I128&lt;&gt;"U",I128&lt;&gt;"u",I128&lt;&gt;"K",I128&lt;&gt;"k",OR(I128="F",I128="f",H128&lt;&gt;0,DATEN!$H$8=1),J128&lt;&gt;"f",J128&lt;&gt;"F"),IF(D128="V",H128-INDIRECT("DATEN!D"&amp;9+C128)/2,H128-INDIRECT("DATEN!D"&amp;9+C128)),H128),"")</f>
        <v>-0.329166666666667</v>
      </c>
      <c r="L128" s="146" t="str">
        <f>IF(X128&gt;MaxWoZeit,"WoArbZeit&gt;48h!","")</f>
        <v/>
      </c>
      <c r="M128" s="93" t="str">
        <f>IF(V120&gt;V121,V120-V121,"")</f>
        <v/>
      </c>
      <c r="N128" s="93">
        <f>SUM(N118:N127)</f>
        <v>0</v>
      </c>
      <c r="O128" s="93" t="str">
        <f>IF(WEEKDAY(B128,2)=7,SUMIF('Auswertung-Wochen'!$Y$2:$Y$366,P128,'Auswertung-Wochen'!$V$2:$V$366)-SUMIF('Auswertung-Wochen'!$Y$2:$Y$366,P128,'Auswertung-Wochen'!$W$2:$W$366),"")</f>
        <v/>
      </c>
      <c r="P128" s="93" t="str">
        <f>YEAR(B128)&amp;"-"&amp;TEXT(_xlfn.ISOWEEKNUM(B128),"00")</f>
        <v>2026-20</v>
      </c>
      <c r="Q128" s="94">
        <f>SUM(Q118:Q127)</f>
        <v>0</v>
      </c>
      <c r="R128" s="94"/>
      <c r="S128" s="94"/>
      <c r="T128" s="94"/>
      <c r="U128" s="125"/>
      <c r="V128" s="105">
        <f ca="1">IF(D128="x",DATEN!$N$88,DATEN!$N$87)</f>
        <v>0.125</v>
      </c>
      <c r="W128" s="91" t="s">
        <v>92</v>
      </c>
      <c r="X128" s="145">
        <f>IF(LEN(B128)&gt;0,IF(WEEKDAY(B128,2)=1,H128,H128+X117),X117)</f>
        <v>0</v>
      </c>
      <c r="Z128" s="202" t="str">
        <f t="shared" si="33"/>
        <v/>
      </c>
      <c r="AA128" s="203" t="str">
        <f t="shared" si="34"/>
        <v/>
      </c>
    </row>
    <row r="129" spans="1:27" ht="14.25" x14ac:dyDescent="0.25">
      <c r="A129" s="285" t="str">
        <f>IF(ISNA(MATCH(B139,DATEN!$D$18:$D$42,0)),"",INDEX(DATEN!$C$18:$D$42,MATCH(B139,DATEN!$D$18:$D$42,0),1))</f>
        <v/>
      </c>
      <c r="B129" s="66">
        <f t="shared" ref="B129:B138" si="60">B118+1</f>
        <v>44692</v>
      </c>
      <c r="C129" s="67"/>
      <c r="D129" s="68"/>
      <c r="E129" s="69"/>
      <c r="F129" s="70"/>
      <c r="G129" s="71"/>
      <c r="H129" s="84" t="str">
        <f t="shared" ref="H129:H138" si="61">IF(Q129&gt;0,IF(ROUND(F129-E129,6)&gt;=ROUND(Mindest,6),Q129,"&lt;15m!"),"")</f>
        <v/>
      </c>
      <c r="I129" s="72"/>
      <c r="J129" s="72"/>
      <c r="K129" s="73"/>
      <c r="L129" s="89"/>
      <c r="M129" s="95" t="str">
        <f>IF(S129="x",TEXT(V139,"# ?/?")&amp;" !",IF(T129="x","Nein",""))</f>
        <v/>
      </c>
      <c r="N129" s="96">
        <f>IF(S129="",IF(R129&gt;Stunden2,Pausen2,IF(R129&gt;Stunden1,Pausen1,0)),0)</f>
        <v>0</v>
      </c>
      <c r="O129" s="96"/>
      <c r="P129" s="96"/>
      <c r="Q129" s="84">
        <f>IF(F129-E129&gt;0,IF(S129="x",MROUND((F129-E129)*V139,1/1440),F129-E129),0)</f>
        <v>0</v>
      </c>
      <c r="R129" s="96">
        <f>Q129</f>
        <v>0</v>
      </c>
      <c r="S129" s="96" t="str">
        <f>IF(G129=DATEN!$L$87,"x","")</f>
        <v/>
      </c>
      <c r="T129" s="96" t="str">
        <f t="shared" ref="T129:T138" si="62">IF(ISNA(VLOOKUP(G129,ArbKapp,3,FALSE))=TRUE,"",IF(VLOOKUP(G129,ArbKapp,3,FALSE)="x","x",""))</f>
        <v/>
      </c>
      <c r="U129" s="124" t="str">
        <f t="shared" ref="U129:U138" si="63">IF(ISNA(MATCH(G129,Kapp12Ordi,0)),"","x")</f>
        <v/>
      </c>
      <c r="V129" s="90">
        <f>Q139-N139</f>
        <v>0</v>
      </c>
      <c r="W129" s="90" t="s">
        <v>67</v>
      </c>
      <c r="Z129" s="202" t="str">
        <f t="shared" si="33"/>
        <v/>
      </c>
      <c r="AA129" s="203" t="str">
        <f t="shared" si="34"/>
        <v/>
      </c>
    </row>
    <row r="130" spans="1:27" ht="14.25" x14ac:dyDescent="0.25">
      <c r="A130" s="285"/>
      <c r="B130" s="66">
        <f t="shared" si="60"/>
        <v>44692</v>
      </c>
      <c r="C130" s="67"/>
      <c r="D130" s="68"/>
      <c r="E130" s="69"/>
      <c r="F130" s="70"/>
      <c r="G130" s="71"/>
      <c r="H130" s="84" t="str">
        <f t="shared" si="61"/>
        <v/>
      </c>
      <c r="I130" s="72"/>
      <c r="J130" s="72"/>
      <c r="K130" s="73"/>
      <c r="L130" s="89"/>
      <c r="M130" s="95" t="str">
        <f>IF(S130="x",TEXT(V139,"# ?/?")&amp;" !",IF(T130="x","Nein",""))</f>
        <v/>
      </c>
      <c r="N130" s="96">
        <f>IF(S130="",IF(R130&gt;Stunden2,Pausen2-SUM(N129),IF(R130&gt;Stunden1,Pausen1-SUM(N129),0)),0)</f>
        <v>0</v>
      </c>
      <c r="O130" s="96"/>
      <c r="P130" s="96"/>
      <c r="Q130" s="84">
        <f>IF(F130-E130&gt;0,IF(S130="x",MROUND((F130-E130)*V139,1/1440),F130-E130),0)</f>
        <v>0</v>
      </c>
      <c r="R130" s="96">
        <f>IF(Q130&gt;0,IF(AND(E130=F129,S129&lt;&gt;"x"),Q130+R129-N129,Q130),0)</f>
        <v>0</v>
      </c>
      <c r="S130" s="96" t="str">
        <f>IF(G130=DATEN!$L$87,"x","")</f>
        <v/>
      </c>
      <c r="T130" s="96" t="str">
        <f t="shared" si="62"/>
        <v/>
      </c>
      <c r="U130" s="124" t="str">
        <f t="shared" si="63"/>
        <v/>
      </c>
      <c r="V130" s="90">
        <f>IF(ISNA(MATCH("x",U129:U138,0)),MaxZeit,MaxBildung)</f>
        <v>0.41666666666666702</v>
      </c>
      <c r="W130" s="90" t="s">
        <v>75</v>
      </c>
      <c r="Z130" s="202" t="str">
        <f t="shared" si="33"/>
        <v/>
      </c>
      <c r="AA130" s="203" t="str">
        <f t="shared" si="34"/>
        <v/>
      </c>
    </row>
    <row r="131" spans="1:27" ht="14.25" x14ac:dyDescent="0.25">
      <c r="A131" s="285"/>
      <c r="B131" s="66">
        <f t="shared" si="60"/>
        <v>44692</v>
      </c>
      <c r="C131" s="67"/>
      <c r="D131" s="68"/>
      <c r="E131" s="69"/>
      <c r="F131" s="70"/>
      <c r="G131" s="71"/>
      <c r="H131" s="84" t="str">
        <f t="shared" si="61"/>
        <v/>
      </c>
      <c r="I131" s="72"/>
      <c r="J131" s="72"/>
      <c r="K131" s="73"/>
      <c r="L131" s="89"/>
      <c r="M131" s="95" t="str">
        <f>IF(S131="x",TEXT(V139,"# ?/?")&amp;" !",IF(T131="x","Nein",""))</f>
        <v/>
      </c>
      <c r="N131" s="96">
        <f>IF(S131="",IF(R131&gt;Stunden2,Pausen2-SUM(N129:N130),IF(R131&gt;Stunden1,Pausen1-SUM(N129:N130),0)),0)</f>
        <v>0</v>
      </c>
      <c r="O131" s="96"/>
      <c r="P131" s="96"/>
      <c r="Q131" s="84">
        <f>IF(F131-E131&gt;0,IF(S131="x",MROUND((F131-E131)*V139,1/1440),F131-E131),0)</f>
        <v>0</v>
      </c>
      <c r="R131" s="96">
        <f t="shared" ref="R131:R138" si="64">IF(Q131&gt;0,IF(AND(E131=F130,S130&lt;&gt;"x"),Q131+R130-N130,Q131),0)</f>
        <v>0</v>
      </c>
      <c r="S131" s="96" t="str">
        <f>IF(G131=DATEN!$L$87,"x","")</f>
        <v/>
      </c>
      <c r="T131" s="96" t="str">
        <f t="shared" si="62"/>
        <v/>
      </c>
      <c r="U131" s="124" t="str">
        <f t="shared" si="63"/>
        <v/>
      </c>
      <c r="V131" s="92">
        <f>SUMIF(T129:T138,"&lt;&gt;x",H129:H138)-N139</f>
        <v>0</v>
      </c>
      <c r="W131" s="91" t="s">
        <v>81</v>
      </c>
      <c r="Z131" s="202" t="str">
        <f t="shared" si="33"/>
        <v/>
      </c>
      <c r="AA131" s="203" t="str">
        <f t="shared" si="34"/>
        <v/>
      </c>
    </row>
    <row r="132" spans="1:27" ht="14.25" x14ac:dyDescent="0.25">
      <c r="A132" s="285"/>
      <c r="B132" s="66">
        <f t="shared" si="60"/>
        <v>44692</v>
      </c>
      <c r="C132" s="67"/>
      <c r="D132" s="68"/>
      <c r="E132" s="69"/>
      <c r="F132" s="70"/>
      <c r="G132" s="71"/>
      <c r="H132" s="84" t="str">
        <f t="shared" si="61"/>
        <v/>
      </c>
      <c r="I132" s="72"/>
      <c r="J132" s="72"/>
      <c r="K132" s="73"/>
      <c r="L132" s="89"/>
      <c r="M132" s="95" t="str">
        <f>IF(S132="x",TEXT(V139,"# ?/?")&amp;" !",IF(T132="x","Nein",""))</f>
        <v/>
      </c>
      <c r="N132" s="96">
        <f>IF(S132="",IF(R132&gt;Stunden2,Pausen2-SUM(N129:N131),IF(R132&gt;Stunden1,Pausen1-SUM(N129:N131),0)),0)</f>
        <v>0</v>
      </c>
      <c r="O132" s="96"/>
      <c r="P132" s="96"/>
      <c r="Q132" s="84">
        <f>IF(F132-E132&gt;0,IF(S132="x",MROUND((F132-E132)*V139,1/1440),F132-E132),0)</f>
        <v>0</v>
      </c>
      <c r="R132" s="96">
        <f t="shared" si="64"/>
        <v>0</v>
      </c>
      <c r="S132" s="96" t="str">
        <f>IF(G132=DATEN!$L$87,"x","")</f>
        <v/>
      </c>
      <c r="T132" s="96" t="str">
        <f t="shared" si="62"/>
        <v/>
      </c>
      <c r="U132" s="124" t="str">
        <f t="shared" si="63"/>
        <v/>
      </c>
      <c r="V132" s="90">
        <f>IF(V131&gt;V130,V130,V131)</f>
        <v>0</v>
      </c>
      <c r="W132" s="90" t="s">
        <v>79</v>
      </c>
      <c r="Z132" s="202" t="str">
        <f t="shared" si="33"/>
        <v/>
      </c>
      <c r="AA132" s="203" t="str">
        <f t="shared" si="34"/>
        <v/>
      </c>
    </row>
    <row r="133" spans="1:27" ht="14.25" x14ac:dyDescent="0.25">
      <c r="A133" s="285"/>
      <c r="B133" s="66">
        <f t="shared" si="60"/>
        <v>44692</v>
      </c>
      <c r="C133" s="67"/>
      <c r="D133" s="68"/>
      <c r="E133" s="69"/>
      <c r="F133" s="70"/>
      <c r="G133" s="71"/>
      <c r="H133" s="84" t="str">
        <f t="shared" si="61"/>
        <v/>
      </c>
      <c r="I133" s="72"/>
      <c r="J133" s="72"/>
      <c r="K133" s="73"/>
      <c r="L133" s="89"/>
      <c r="M133" s="95" t="str">
        <f>IF(S133="x",TEXT(V139,"# ?/?")&amp;" !",IF(T133="x","Nein",""))</f>
        <v/>
      </c>
      <c r="N133" s="96">
        <f>IF(S133="",IF(R133&gt;Stunden2,Pausen2-SUM(N129:N132),IF(R133&gt;Stunden1,Pausen1-SUM(N129:N132),0)),0)</f>
        <v>0</v>
      </c>
      <c r="O133" s="96"/>
      <c r="P133" s="96"/>
      <c r="Q133" s="84">
        <f>IF(F133-E133&gt;0,IF(S133="x",MROUND((F133-E133)*V139,1/1440),F133-E133),0)</f>
        <v>0</v>
      </c>
      <c r="R133" s="96">
        <f t="shared" si="64"/>
        <v>0</v>
      </c>
      <c r="S133" s="96" t="str">
        <f>IF(G133=DATEN!$L$87,"x","")</f>
        <v/>
      </c>
      <c r="T133" s="96" t="str">
        <f t="shared" si="62"/>
        <v/>
      </c>
      <c r="U133" s="124" t="str">
        <f t="shared" si="63"/>
        <v/>
      </c>
      <c r="V133" s="90">
        <f>V132+SUMIF(T129:T138,"x",H129:H138)</f>
        <v>0</v>
      </c>
      <c r="W133" s="91" t="s">
        <v>80</v>
      </c>
      <c r="Z133" s="202" t="str">
        <f t="shared" si="33"/>
        <v/>
      </c>
      <c r="AA133" s="203" t="str">
        <f t="shared" si="34"/>
        <v/>
      </c>
    </row>
    <row r="134" spans="1:27" ht="14.25" x14ac:dyDescent="0.25">
      <c r="A134" s="285"/>
      <c r="B134" s="66">
        <f t="shared" si="60"/>
        <v>44692</v>
      </c>
      <c r="C134" s="67"/>
      <c r="D134" s="68"/>
      <c r="E134" s="69"/>
      <c r="F134" s="70"/>
      <c r="G134" s="71"/>
      <c r="H134" s="84" t="str">
        <f t="shared" si="61"/>
        <v/>
      </c>
      <c r="I134" s="72"/>
      <c r="J134" s="72"/>
      <c r="K134" s="73"/>
      <c r="L134" s="89"/>
      <c r="M134" s="95" t="str">
        <f>IF(S134="x",TEXT(V139,"# ?/?")&amp;" !",IF(T134="x","Nein",""))</f>
        <v/>
      </c>
      <c r="N134" s="96">
        <f>IF(S134="",IF(R134&gt;Stunden2,Pausen2-SUM(N129:N133),IF(R134&gt;Stunden1,Pausen1-SUM(N129:N133),0)),0)</f>
        <v>0</v>
      </c>
      <c r="O134" s="96"/>
      <c r="P134" s="96"/>
      <c r="Q134" s="84">
        <f>IF(F134-E134&gt;0,IF(S134="x",MROUND((F134-E134)*V139,1/1440),F134-E134),0)</f>
        <v>0</v>
      </c>
      <c r="R134" s="96">
        <f t="shared" si="64"/>
        <v>0</v>
      </c>
      <c r="S134" s="96" t="str">
        <f>IF(G134=DATEN!$L$87,"x","")</f>
        <v/>
      </c>
      <c r="T134" s="96" t="str">
        <f t="shared" si="62"/>
        <v/>
      </c>
      <c r="U134" s="124" t="str">
        <f t="shared" si="63"/>
        <v/>
      </c>
      <c r="V134" s="90"/>
      <c r="W134" s="91"/>
      <c r="Z134" s="202" t="str">
        <f t="shared" si="33"/>
        <v/>
      </c>
      <c r="AA134" s="203" t="str">
        <f t="shared" si="34"/>
        <v/>
      </c>
    </row>
    <row r="135" spans="1:27" ht="14.25" x14ac:dyDescent="0.25">
      <c r="A135" s="285"/>
      <c r="B135" s="66">
        <f t="shared" si="60"/>
        <v>44692</v>
      </c>
      <c r="C135" s="67"/>
      <c r="D135" s="68"/>
      <c r="E135" s="69"/>
      <c r="F135" s="70"/>
      <c r="G135" s="71"/>
      <c r="H135" s="84" t="str">
        <f t="shared" si="61"/>
        <v/>
      </c>
      <c r="I135" s="72"/>
      <c r="J135" s="72"/>
      <c r="K135" s="73"/>
      <c r="L135" s="89"/>
      <c r="M135" s="95" t="str">
        <f>IF(S135="x",TEXT(V139,"# ?/?")&amp;" !",IF(T135="x","Nein",""))</f>
        <v/>
      </c>
      <c r="N135" s="96">
        <f>IF(S135="",IF(R135&gt;Stunden2,Pausen2-SUM(N129:N134),IF(R135&gt;Stunden1,Pausen1-SUM(N129:N134),0)),0)</f>
        <v>0</v>
      </c>
      <c r="O135" s="96"/>
      <c r="P135" s="96"/>
      <c r="Q135" s="84">
        <f>IF(F135-E135&gt;0,IF(S135="x",MROUND((F135-E135)*V139,1/1440),F135-E135),0)</f>
        <v>0</v>
      </c>
      <c r="R135" s="96">
        <f t="shared" si="64"/>
        <v>0</v>
      </c>
      <c r="S135" s="96" t="str">
        <f>IF(G135=DATEN!$L$87,"x","")</f>
        <v/>
      </c>
      <c r="T135" s="96" t="str">
        <f t="shared" si="62"/>
        <v/>
      </c>
      <c r="U135" s="124" t="str">
        <f t="shared" si="63"/>
        <v/>
      </c>
      <c r="V135" s="90"/>
      <c r="W135" s="91"/>
      <c r="Z135" s="202" t="str">
        <f t="shared" si="33"/>
        <v/>
      </c>
      <c r="AA135" s="203" t="str">
        <f t="shared" si="34"/>
        <v/>
      </c>
    </row>
    <row r="136" spans="1:27" ht="14.25" x14ac:dyDescent="0.25">
      <c r="A136" s="285"/>
      <c r="B136" s="66">
        <f t="shared" si="60"/>
        <v>44692</v>
      </c>
      <c r="C136" s="67"/>
      <c r="D136" s="68"/>
      <c r="E136" s="69"/>
      <c r="F136" s="70"/>
      <c r="G136" s="71"/>
      <c r="H136" s="84" t="str">
        <f t="shared" si="61"/>
        <v/>
      </c>
      <c r="I136" s="72"/>
      <c r="J136" s="72"/>
      <c r="K136" s="73"/>
      <c r="L136" s="89"/>
      <c r="M136" s="95" t="str">
        <f>IF(S136="x",TEXT(V139,"# ?/?")&amp;" !",IF(T136="x","Nein",""))</f>
        <v/>
      </c>
      <c r="N136" s="96">
        <f>IF(S136="",IF(R136&gt;Stunden2,Pausen2-SUM(N129:N135),IF(R136&gt;Stunden1,Pausen1-SUM(N129:N135),0)),0)</f>
        <v>0</v>
      </c>
      <c r="O136" s="96"/>
      <c r="P136" s="96"/>
      <c r="Q136" s="84">
        <f>IF(F136-E136&gt;0,IF(S136="x",MROUND((F136-E136)*V139,1/1440),F136-E136),0)</f>
        <v>0</v>
      </c>
      <c r="R136" s="96">
        <f t="shared" si="64"/>
        <v>0</v>
      </c>
      <c r="S136" s="96" t="str">
        <f>IF(G136=DATEN!$L$87,"x","")</f>
        <v/>
      </c>
      <c r="T136" s="96" t="str">
        <f t="shared" si="62"/>
        <v/>
      </c>
      <c r="U136" s="124" t="str">
        <f t="shared" si="63"/>
        <v/>
      </c>
      <c r="Z136" s="202" t="str">
        <f t="shared" si="33"/>
        <v/>
      </c>
      <c r="AA136" s="203" t="str">
        <f t="shared" si="34"/>
        <v/>
      </c>
    </row>
    <row r="137" spans="1:27" ht="14.25" x14ac:dyDescent="0.25">
      <c r="A137" s="285"/>
      <c r="B137" s="66">
        <f t="shared" si="60"/>
        <v>44692</v>
      </c>
      <c r="C137" s="67"/>
      <c r="D137" s="68"/>
      <c r="E137" s="69"/>
      <c r="F137" s="70"/>
      <c r="G137" s="71"/>
      <c r="H137" s="84" t="str">
        <f t="shared" si="61"/>
        <v/>
      </c>
      <c r="I137" s="72"/>
      <c r="J137" s="72"/>
      <c r="K137" s="73"/>
      <c r="L137" s="89"/>
      <c r="M137" s="95" t="str">
        <f>IF(S137="x",TEXT(V139,"# ?/?")&amp;" !",IF(T137="x","Nein",""))</f>
        <v/>
      </c>
      <c r="N137" s="96">
        <f>IF(S137="",IF(R137&gt;Stunden2,Pausen2-SUM(N129:N136),IF(R137&gt;Stunden1,Pausen1-SUM(N129:N136),0)),0)</f>
        <v>0</v>
      </c>
      <c r="O137" s="96"/>
      <c r="P137" s="96"/>
      <c r="Q137" s="84">
        <f>IF(F137-E137&gt;0,IF(S137="x",MROUND((F137-E137)*V139,1/1440),F137-E137),0)</f>
        <v>0</v>
      </c>
      <c r="R137" s="96">
        <f t="shared" si="64"/>
        <v>0</v>
      </c>
      <c r="S137" s="96" t="str">
        <f>IF(G137=DATEN!$L$87,"x","")</f>
        <v/>
      </c>
      <c r="T137" s="96" t="str">
        <f t="shared" si="62"/>
        <v/>
      </c>
      <c r="U137" s="124" t="str">
        <f t="shared" si="63"/>
        <v/>
      </c>
      <c r="Z137" s="202" t="str">
        <f t="shared" ref="Z137:Z200" si="65">IF(AND(G137&gt;0,G137&lt;&gt;"Tagessumme:"),G137,"")</f>
        <v/>
      </c>
      <c r="AA137" s="203" t="str">
        <f t="shared" ref="AA137:AA200" si="66">IF(G137&lt;&gt;"Tagessumme:",H137,"")</f>
        <v/>
      </c>
    </row>
    <row r="138" spans="1:27" ht="14.25" x14ac:dyDescent="0.25">
      <c r="A138" s="286"/>
      <c r="B138" s="66">
        <f t="shared" si="60"/>
        <v>44692</v>
      </c>
      <c r="C138" s="67"/>
      <c r="D138" s="68"/>
      <c r="E138" s="69"/>
      <c r="F138" s="70"/>
      <c r="G138" s="71"/>
      <c r="H138" s="84" t="str">
        <f t="shared" si="61"/>
        <v/>
      </c>
      <c r="I138" s="72"/>
      <c r="J138" s="72"/>
      <c r="K138" s="73"/>
      <c r="L138" s="89"/>
      <c r="M138" s="95" t="str">
        <f>IF(S138="x",TEXT(V139,"# ?/?")&amp;" !",IF(T138="x","Nein",""))</f>
        <v/>
      </c>
      <c r="N138" s="96">
        <f>IF(S138="",IF(R138&gt;Stunden2,Pausen2-SUM(N129:N137),IF(R138&gt;Stunden1,Pausen1-SUM(N129:N137),0)),0)</f>
        <v>0</v>
      </c>
      <c r="O138" s="96"/>
      <c r="P138" s="96"/>
      <c r="Q138" s="84">
        <f>IF(F138-E138&gt;0,IF(S138="x",MROUND((F138-E138)*V139,1/1440),F138-E138),0)</f>
        <v>0</v>
      </c>
      <c r="R138" s="96">
        <f t="shared" si="64"/>
        <v>0</v>
      </c>
      <c r="S138" s="96" t="str">
        <f>IF(G138=DATEN!$L$87,"x","")</f>
        <v/>
      </c>
      <c r="T138" s="96" t="str">
        <f t="shared" si="62"/>
        <v/>
      </c>
      <c r="U138" s="124" t="str">
        <f t="shared" si="63"/>
        <v/>
      </c>
      <c r="Z138" s="202" t="str">
        <f t="shared" si="65"/>
        <v/>
      </c>
      <c r="AA138" s="203" t="str">
        <f t="shared" si="66"/>
        <v/>
      </c>
    </row>
    <row r="139" spans="1:27" ht="14.25" customHeight="1" x14ac:dyDescent="0.25">
      <c r="A139" s="2" t="str">
        <f>IF(LEN(B139)&gt;0,IF(WEEKDAY(B139)=4,TRUNC((B139-DATE(YEAR(B139+3-MOD(B139-2,7)),1,MOD(B139-2,7)-9))/7),IF(WEEKDAY(B139)=5,"KW","")),"")</f>
        <v/>
      </c>
      <c r="B139" s="81">
        <f>B128+1</f>
        <v>44692</v>
      </c>
      <c r="C139" s="78">
        <f>IF(WEEKDAY(B139)=1,7,WEEKDAY(B139)-1)</f>
        <v>2</v>
      </c>
      <c r="D139" s="79" t="str" cm="1">
        <f t="array" aca="1" ref="D139" ca="1">IF(LEN(B139)&gt;0,IF(OR(INDIRECT("DATEN!D"&amp;9+C139)=0,NOT(ISNA(MATCH(B139,DATEN!$D$18:$D$33,0)))),"X",IF(OR(B139=DATEN!$D$26-1,B139=DATEN!$D$27-2,B139=DATEN!$D$30-2),"V","")),"")</f>
        <v/>
      </c>
      <c r="E139" s="294" t="str">
        <f>IF(E129&gt;0,IF(VALUE("24:00:00")-VALUE(MAX(F118:F127))+VALUE(E129)&lt;VALUE("11:00:00"),"Ruhezeit!",""),"")</f>
        <v/>
      </c>
      <c r="F139" s="295"/>
      <c r="G139" s="80" t="s">
        <v>68</v>
      </c>
      <c r="H139" s="74">
        <f>V133</f>
        <v>0</v>
      </c>
      <c r="I139" s="76"/>
      <c r="J139" s="76"/>
      <c r="K139" s="107" cm="1">
        <f t="array" aca="1" ref="K139" ca="1">IF(LEN(B139)&gt;0,IF(AND(D139&lt;&gt;"X",I139&lt;&gt;"U",I139&lt;&gt;"u",I139&lt;&gt;"K",I139&lt;&gt;"k",OR(I139="F",I139="f",H139&lt;&gt;0,DATEN!$H$8=1),J139&lt;&gt;"f",J139&lt;&gt;"F"),IF(D139="V",H139-INDIRECT("DATEN!D"&amp;9+C139)/2,H139-INDIRECT("DATEN!D"&amp;9+C139)),H139),"")</f>
        <v>-0.32916666666666666</v>
      </c>
      <c r="L139" s="146" t="str">
        <f>IF(X139&gt;MaxWoZeit,"WoArbZeit&gt;48h!","")</f>
        <v/>
      </c>
      <c r="M139" s="93" t="str">
        <f>IF(V131&gt;V132,V131-V132,"")</f>
        <v/>
      </c>
      <c r="N139" s="93">
        <f>SUM(N129:N138)</f>
        <v>0</v>
      </c>
      <c r="O139" s="93" t="str">
        <f>IF(WEEKDAY(B139,2)=7,SUMIF('Auswertung-Wochen'!$Y$2:$Y$366,P139,'Auswertung-Wochen'!$V$2:$V$366)-SUMIF('Auswertung-Wochen'!$Y$2:$Y$366,P139,'Auswertung-Wochen'!$W$2:$W$366),"")</f>
        <v/>
      </c>
      <c r="P139" s="93" t="str">
        <f>YEAR(B139)&amp;"-"&amp;TEXT(_xlfn.ISOWEEKNUM(B139),"00")</f>
        <v>2026-20</v>
      </c>
      <c r="Q139" s="94">
        <f>SUM(Q129:Q138)</f>
        <v>0</v>
      </c>
      <c r="R139" s="94"/>
      <c r="S139" s="94"/>
      <c r="T139" s="94"/>
      <c r="U139" s="125"/>
      <c r="V139" s="105">
        <f ca="1">IF(D139="x",DATEN!$N$88,DATEN!$N$87)</f>
        <v>0.125</v>
      </c>
      <c r="W139" s="91" t="s">
        <v>92</v>
      </c>
      <c r="X139" s="145">
        <f>IF(LEN(B139)&gt;0,IF(WEEKDAY(B139,2)=1,H139,H139+X128),X128)</f>
        <v>0</v>
      </c>
      <c r="Z139" s="202" t="str">
        <f t="shared" si="65"/>
        <v/>
      </c>
      <c r="AA139" s="203" t="str">
        <f t="shared" si="66"/>
        <v/>
      </c>
    </row>
    <row r="140" spans="1:27" ht="14.25" x14ac:dyDescent="0.25">
      <c r="A140" s="285" t="str">
        <f>IF(ISNA(MATCH(B150,DATEN!$D$18:$D$42,0)),"",INDEX(DATEN!$C$18:$D$42,MATCH(B150,DATEN!$D$18:$D$42,0),1))</f>
        <v/>
      </c>
      <c r="B140" s="66">
        <f t="shared" ref="B140:B149" si="67">B129+1</f>
        <v>44693</v>
      </c>
      <c r="C140" s="67"/>
      <c r="D140" s="68"/>
      <c r="E140" s="69"/>
      <c r="F140" s="70"/>
      <c r="G140" s="71"/>
      <c r="H140" s="84" t="str">
        <f t="shared" ref="H140:H149" si="68">IF(Q140&gt;0,IF(ROUND(F140-E140,6)&gt;=ROUND(Mindest,6),Q140,"&lt;15m!"),"")</f>
        <v/>
      </c>
      <c r="I140" s="72"/>
      <c r="J140" s="72"/>
      <c r="K140" s="73"/>
      <c r="L140" s="89"/>
      <c r="M140" s="95" t="str">
        <f>IF(S140="x",TEXT(V150,"# ?/?")&amp;" !",IF(T140="x","Nein",""))</f>
        <v/>
      </c>
      <c r="N140" s="96">
        <f>IF(S140="",IF(R140&gt;Stunden2,Pausen2,IF(R140&gt;Stunden1,Pausen1,0)),0)</f>
        <v>0</v>
      </c>
      <c r="O140" s="96"/>
      <c r="P140" s="96"/>
      <c r="Q140" s="84">
        <f>IF(F140-E140&gt;0,IF(S140="x",MROUND((F140-E140)*V150,1/1440),F140-E140),0)</f>
        <v>0</v>
      </c>
      <c r="R140" s="96">
        <f>Q140</f>
        <v>0</v>
      </c>
      <c r="S140" s="96" t="str">
        <f>IF(G140=DATEN!$L$87,"x","")</f>
        <v/>
      </c>
      <c r="T140" s="96" t="str">
        <f t="shared" ref="T140:T149" si="69">IF(ISNA(VLOOKUP(G140,ArbKapp,3,FALSE))=TRUE,"",IF(VLOOKUP(G140,ArbKapp,3,FALSE)="x","x",""))</f>
        <v/>
      </c>
      <c r="U140" s="124" t="str">
        <f t="shared" ref="U140:U149" si="70">IF(ISNA(MATCH(G140,Kapp12Ordi,0)),"","x")</f>
        <v/>
      </c>
      <c r="V140" s="90">
        <f>Q150-N150</f>
        <v>0</v>
      </c>
      <c r="W140" s="90" t="s">
        <v>67</v>
      </c>
      <c r="Z140" s="202" t="str">
        <f t="shared" si="65"/>
        <v/>
      </c>
      <c r="AA140" s="203" t="str">
        <f t="shared" si="66"/>
        <v/>
      </c>
    </row>
    <row r="141" spans="1:27" ht="14.25" x14ac:dyDescent="0.25">
      <c r="A141" s="285"/>
      <c r="B141" s="66">
        <f t="shared" si="67"/>
        <v>44693</v>
      </c>
      <c r="C141" s="67"/>
      <c r="D141" s="68"/>
      <c r="E141" s="69"/>
      <c r="F141" s="70"/>
      <c r="G141" s="71"/>
      <c r="H141" s="84" t="str">
        <f t="shared" si="68"/>
        <v/>
      </c>
      <c r="I141" s="72"/>
      <c r="J141" s="72"/>
      <c r="K141" s="73"/>
      <c r="L141" s="89"/>
      <c r="M141" s="95" t="str">
        <f>IF(S141="x",TEXT(V150,"# ?/?")&amp;" !",IF(T141="x","Nein",""))</f>
        <v/>
      </c>
      <c r="N141" s="96">
        <f>IF(S141="",IF(R141&gt;Stunden2,Pausen2-SUM(N140),IF(R141&gt;Stunden1,Pausen1-SUM(N140),0)),0)</f>
        <v>0</v>
      </c>
      <c r="O141" s="96"/>
      <c r="P141" s="96"/>
      <c r="Q141" s="84">
        <f>IF(F141-E141&gt;0,IF(S141="x",MROUND((F141-E141)*V150,1/1440),F141-E141),0)</f>
        <v>0</v>
      </c>
      <c r="R141" s="96">
        <f>IF(Q141&gt;0,IF(AND(E141=F140,S140&lt;&gt;"x"),Q141+R140-N140,Q141),0)</f>
        <v>0</v>
      </c>
      <c r="S141" s="96" t="str">
        <f>IF(G141=DATEN!$L$87,"x","")</f>
        <v/>
      </c>
      <c r="T141" s="96" t="str">
        <f t="shared" si="69"/>
        <v/>
      </c>
      <c r="U141" s="124" t="str">
        <f t="shared" si="70"/>
        <v/>
      </c>
      <c r="V141" s="90">
        <f>IF(ISNA(MATCH("x",U140:U149,0)),MaxZeit,MaxBildung)</f>
        <v>0.41666666666666702</v>
      </c>
      <c r="W141" s="90" t="s">
        <v>75</v>
      </c>
      <c r="Z141" s="202" t="str">
        <f t="shared" si="65"/>
        <v/>
      </c>
      <c r="AA141" s="203" t="str">
        <f t="shared" si="66"/>
        <v/>
      </c>
    </row>
    <row r="142" spans="1:27" ht="14.25" x14ac:dyDescent="0.25">
      <c r="A142" s="285"/>
      <c r="B142" s="66">
        <f t="shared" si="67"/>
        <v>44693</v>
      </c>
      <c r="C142" s="67"/>
      <c r="D142" s="68"/>
      <c r="E142" s="69"/>
      <c r="F142" s="70"/>
      <c r="G142" s="71"/>
      <c r="H142" s="84" t="str">
        <f t="shared" si="68"/>
        <v/>
      </c>
      <c r="I142" s="72"/>
      <c r="J142" s="72"/>
      <c r="K142" s="73"/>
      <c r="L142" s="89"/>
      <c r="M142" s="95" t="str">
        <f>IF(S142="x",TEXT(V150,"# ?/?")&amp;" !",IF(T142="x","Nein",""))</f>
        <v/>
      </c>
      <c r="N142" s="96">
        <f>IF(S142="",IF(R142&gt;Stunden2,Pausen2-SUM(N140:N141),IF(R142&gt;Stunden1,Pausen1-SUM(N140:N141),0)),0)</f>
        <v>0</v>
      </c>
      <c r="O142" s="96"/>
      <c r="P142" s="96"/>
      <c r="Q142" s="84">
        <f>IF(F142-E142&gt;0,IF(S142="x",MROUND((F142-E142)*V150,1/1440),F142-E142),0)</f>
        <v>0</v>
      </c>
      <c r="R142" s="96">
        <f t="shared" ref="R142:R149" si="71">IF(Q142&gt;0,IF(AND(E142=F141,S141&lt;&gt;"x"),Q142+R141-N141,Q142),0)</f>
        <v>0</v>
      </c>
      <c r="S142" s="96" t="str">
        <f>IF(G142=DATEN!$L$87,"x","")</f>
        <v/>
      </c>
      <c r="T142" s="96" t="str">
        <f t="shared" si="69"/>
        <v/>
      </c>
      <c r="U142" s="124" t="str">
        <f t="shared" si="70"/>
        <v/>
      </c>
      <c r="V142" s="92">
        <f>SUMIF(T140:T149,"&lt;&gt;x",H140:H149)-N150</f>
        <v>0</v>
      </c>
      <c r="W142" s="91" t="s">
        <v>81</v>
      </c>
      <c r="Z142" s="202" t="str">
        <f t="shared" si="65"/>
        <v/>
      </c>
      <c r="AA142" s="203" t="str">
        <f t="shared" si="66"/>
        <v/>
      </c>
    </row>
    <row r="143" spans="1:27" ht="14.25" x14ac:dyDescent="0.25">
      <c r="A143" s="285"/>
      <c r="B143" s="66">
        <f t="shared" si="67"/>
        <v>44693</v>
      </c>
      <c r="C143" s="67"/>
      <c r="D143" s="68"/>
      <c r="E143" s="69"/>
      <c r="F143" s="70"/>
      <c r="G143" s="71"/>
      <c r="H143" s="84" t="str">
        <f t="shared" si="68"/>
        <v/>
      </c>
      <c r="I143" s="72"/>
      <c r="J143" s="72"/>
      <c r="K143" s="73"/>
      <c r="L143" s="89"/>
      <c r="M143" s="95" t="str">
        <f>IF(S143="x",TEXT(V150,"# ?/?")&amp;" !",IF(T143="x","Nein",""))</f>
        <v/>
      </c>
      <c r="N143" s="96">
        <f>IF(S143="",IF(R143&gt;Stunden2,Pausen2-SUM(N140:N142),IF(R143&gt;Stunden1,Pausen1-SUM(N140:N142),0)),0)</f>
        <v>0</v>
      </c>
      <c r="O143" s="96"/>
      <c r="P143" s="96"/>
      <c r="Q143" s="84">
        <f>IF(F143-E143&gt;0,IF(S143="x",MROUND((F143-E143)*V150,1/1440),F143-E143),0)</f>
        <v>0</v>
      </c>
      <c r="R143" s="96">
        <f t="shared" si="71"/>
        <v>0</v>
      </c>
      <c r="S143" s="96" t="str">
        <f>IF(G143=DATEN!$L$87,"x","")</f>
        <v/>
      </c>
      <c r="T143" s="96" t="str">
        <f t="shared" si="69"/>
        <v/>
      </c>
      <c r="U143" s="124" t="str">
        <f t="shared" si="70"/>
        <v/>
      </c>
      <c r="V143" s="90">
        <f>IF(V142&gt;V141,V141,V142)</f>
        <v>0</v>
      </c>
      <c r="W143" s="90" t="s">
        <v>79</v>
      </c>
      <c r="Z143" s="202" t="str">
        <f t="shared" si="65"/>
        <v/>
      </c>
      <c r="AA143" s="203" t="str">
        <f t="shared" si="66"/>
        <v/>
      </c>
    </row>
    <row r="144" spans="1:27" ht="14.25" x14ac:dyDescent="0.25">
      <c r="A144" s="285"/>
      <c r="B144" s="66">
        <f t="shared" si="67"/>
        <v>44693</v>
      </c>
      <c r="C144" s="67"/>
      <c r="D144" s="68"/>
      <c r="E144" s="69"/>
      <c r="F144" s="70"/>
      <c r="G144" s="71"/>
      <c r="H144" s="84" t="str">
        <f t="shared" si="68"/>
        <v/>
      </c>
      <c r="I144" s="72"/>
      <c r="J144" s="72"/>
      <c r="K144" s="73"/>
      <c r="L144" s="89"/>
      <c r="M144" s="95" t="str">
        <f>IF(S144="x",TEXT(V150,"# ?/?")&amp;" !",IF(T144="x","Nein",""))</f>
        <v/>
      </c>
      <c r="N144" s="96">
        <f>IF(S144="",IF(R144&gt;Stunden2,Pausen2-SUM(N140:N143),IF(R144&gt;Stunden1,Pausen1-SUM(N140:N143),0)),0)</f>
        <v>0</v>
      </c>
      <c r="O144" s="96"/>
      <c r="P144" s="96"/>
      <c r="Q144" s="84">
        <f>IF(F144-E144&gt;0,IF(S144="x",MROUND((F144-E144)*V150,1/1440),F144-E144),0)</f>
        <v>0</v>
      </c>
      <c r="R144" s="96">
        <f t="shared" si="71"/>
        <v>0</v>
      </c>
      <c r="S144" s="96" t="str">
        <f>IF(G144=DATEN!$L$87,"x","")</f>
        <v/>
      </c>
      <c r="T144" s="96" t="str">
        <f t="shared" si="69"/>
        <v/>
      </c>
      <c r="U144" s="124" t="str">
        <f t="shared" si="70"/>
        <v/>
      </c>
      <c r="V144" s="90">
        <f>V143+SUMIF(T140:T149,"x",H140:H149)</f>
        <v>0</v>
      </c>
      <c r="W144" s="91" t="s">
        <v>80</v>
      </c>
      <c r="Z144" s="202" t="str">
        <f t="shared" si="65"/>
        <v/>
      </c>
      <c r="AA144" s="203" t="str">
        <f t="shared" si="66"/>
        <v/>
      </c>
    </row>
    <row r="145" spans="1:27" ht="14.25" x14ac:dyDescent="0.25">
      <c r="A145" s="285"/>
      <c r="B145" s="66">
        <f t="shared" si="67"/>
        <v>44693</v>
      </c>
      <c r="C145" s="67"/>
      <c r="D145" s="68"/>
      <c r="E145" s="69"/>
      <c r="F145" s="70"/>
      <c r="G145" s="71"/>
      <c r="H145" s="84" t="str">
        <f t="shared" si="68"/>
        <v/>
      </c>
      <c r="I145" s="72"/>
      <c r="J145" s="72"/>
      <c r="K145" s="73"/>
      <c r="L145" s="89"/>
      <c r="M145" s="95" t="str">
        <f>IF(S145="x",TEXT(V150,"# ?/?")&amp;" !",IF(T145="x","Nein",""))</f>
        <v/>
      </c>
      <c r="N145" s="96">
        <f>IF(S145="",IF(R145&gt;Stunden2,Pausen2-SUM(N140:N144),IF(R145&gt;Stunden1,Pausen1-SUM(N140:N144),0)),0)</f>
        <v>0</v>
      </c>
      <c r="O145" s="96"/>
      <c r="P145" s="96"/>
      <c r="Q145" s="84">
        <f>IF(F145-E145&gt;0,IF(S145="x",MROUND((F145-E145)*V150,1/1440),F145-E145),0)</f>
        <v>0</v>
      </c>
      <c r="R145" s="96">
        <f t="shared" si="71"/>
        <v>0</v>
      </c>
      <c r="S145" s="96" t="str">
        <f>IF(G145=DATEN!$L$87,"x","")</f>
        <v/>
      </c>
      <c r="T145" s="96" t="str">
        <f t="shared" si="69"/>
        <v/>
      </c>
      <c r="U145" s="124" t="str">
        <f t="shared" si="70"/>
        <v/>
      </c>
      <c r="V145" s="90"/>
      <c r="W145" s="91"/>
      <c r="Z145" s="202" t="str">
        <f t="shared" si="65"/>
        <v/>
      </c>
      <c r="AA145" s="203" t="str">
        <f t="shared" si="66"/>
        <v/>
      </c>
    </row>
    <row r="146" spans="1:27" ht="14.25" x14ac:dyDescent="0.25">
      <c r="A146" s="285"/>
      <c r="B146" s="66">
        <f t="shared" si="67"/>
        <v>44693</v>
      </c>
      <c r="C146" s="67"/>
      <c r="D146" s="68"/>
      <c r="E146" s="69"/>
      <c r="F146" s="70"/>
      <c r="G146" s="71"/>
      <c r="H146" s="84" t="str">
        <f t="shared" si="68"/>
        <v/>
      </c>
      <c r="I146" s="72"/>
      <c r="J146" s="72"/>
      <c r="K146" s="73"/>
      <c r="L146" s="89"/>
      <c r="M146" s="95" t="str">
        <f>IF(S146="x",TEXT(V150,"# ?/?")&amp;" !",IF(T146="x","Nein",""))</f>
        <v/>
      </c>
      <c r="N146" s="96">
        <f>IF(S146="",IF(R146&gt;Stunden2,Pausen2-SUM(N140:N145),IF(R146&gt;Stunden1,Pausen1-SUM(N140:N145),0)),0)</f>
        <v>0</v>
      </c>
      <c r="O146" s="96"/>
      <c r="P146" s="96"/>
      <c r="Q146" s="84">
        <f>IF(F146-E146&gt;0,IF(S146="x",MROUND((F146-E146)*V150,1/1440),F146-E146),0)</f>
        <v>0</v>
      </c>
      <c r="R146" s="96">
        <f t="shared" si="71"/>
        <v>0</v>
      </c>
      <c r="S146" s="96" t="str">
        <f>IF(G146=DATEN!$L$87,"x","")</f>
        <v/>
      </c>
      <c r="T146" s="96" t="str">
        <f t="shared" si="69"/>
        <v/>
      </c>
      <c r="U146" s="124" t="str">
        <f t="shared" si="70"/>
        <v/>
      </c>
      <c r="V146" s="90"/>
      <c r="W146" s="91"/>
      <c r="Z146" s="202" t="str">
        <f t="shared" si="65"/>
        <v/>
      </c>
      <c r="AA146" s="203" t="str">
        <f t="shared" si="66"/>
        <v/>
      </c>
    </row>
    <row r="147" spans="1:27" ht="14.25" x14ac:dyDescent="0.25">
      <c r="A147" s="285"/>
      <c r="B147" s="66">
        <f t="shared" si="67"/>
        <v>44693</v>
      </c>
      <c r="C147" s="67"/>
      <c r="D147" s="68"/>
      <c r="E147" s="69"/>
      <c r="F147" s="70"/>
      <c r="G147" s="71"/>
      <c r="H147" s="84" t="str">
        <f t="shared" si="68"/>
        <v/>
      </c>
      <c r="I147" s="72"/>
      <c r="J147" s="72"/>
      <c r="K147" s="73"/>
      <c r="L147" s="89"/>
      <c r="M147" s="95" t="str">
        <f>IF(S147="x",TEXT(V150,"# ?/?")&amp;" !",IF(T147="x","Nein",""))</f>
        <v/>
      </c>
      <c r="N147" s="96">
        <f>IF(S147="",IF(R147&gt;Stunden2,Pausen2-SUM(N140:N146),IF(R147&gt;Stunden1,Pausen1-SUM(N140:N146),0)),0)</f>
        <v>0</v>
      </c>
      <c r="O147" s="96"/>
      <c r="P147" s="96"/>
      <c r="Q147" s="84">
        <f>IF(F147-E147&gt;0,IF(S147="x",MROUND((F147-E147)*V150,1/1440),F147-E147),0)</f>
        <v>0</v>
      </c>
      <c r="R147" s="96">
        <f t="shared" si="71"/>
        <v>0</v>
      </c>
      <c r="S147" s="96" t="str">
        <f>IF(G147=DATEN!$L$87,"x","")</f>
        <v/>
      </c>
      <c r="T147" s="96" t="str">
        <f t="shared" si="69"/>
        <v/>
      </c>
      <c r="U147" s="124" t="str">
        <f t="shared" si="70"/>
        <v/>
      </c>
      <c r="Z147" s="202" t="str">
        <f t="shared" si="65"/>
        <v/>
      </c>
      <c r="AA147" s="203" t="str">
        <f t="shared" si="66"/>
        <v/>
      </c>
    </row>
    <row r="148" spans="1:27" ht="14.25" x14ac:dyDescent="0.25">
      <c r="A148" s="285"/>
      <c r="B148" s="66">
        <f t="shared" si="67"/>
        <v>44693</v>
      </c>
      <c r="C148" s="67"/>
      <c r="D148" s="68"/>
      <c r="E148" s="69"/>
      <c r="F148" s="70"/>
      <c r="G148" s="71"/>
      <c r="H148" s="84" t="str">
        <f t="shared" si="68"/>
        <v/>
      </c>
      <c r="I148" s="72"/>
      <c r="J148" s="72"/>
      <c r="K148" s="73"/>
      <c r="L148" s="89"/>
      <c r="M148" s="95" t="str">
        <f>IF(S148="x",TEXT(V150,"# ?/?")&amp;" !",IF(T148="x","Nein",""))</f>
        <v/>
      </c>
      <c r="N148" s="96">
        <f>IF(S148="",IF(R148&gt;Stunden2,Pausen2-SUM(N140:N147),IF(R148&gt;Stunden1,Pausen1-SUM(N140:N147),0)),0)</f>
        <v>0</v>
      </c>
      <c r="O148" s="96"/>
      <c r="P148" s="96"/>
      <c r="Q148" s="84">
        <f>IF(F148-E148&gt;0,IF(S148="x",MROUND((F148-E148)*V150,1/1440),F148-E148),0)</f>
        <v>0</v>
      </c>
      <c r="R148" s="96">
        <f t="shared" si="71"/>
        <v>0</v>
      </c>
      <c r="S148" s="96" t="str">
        <f>IF(G148=DATEN!$L$87,"x","")</f>
        <v/>
      </c>
      <c r="T148" s="96" t="str">
        <f t="shared" si="69"/>
        <v/>
      </c>
      <c r="U148" s="124" t="str">
        <f t="shared" si="70"/>
        <v/>
      </c>
      <c r="Z148" s="202" t="str">
        <f t="shared" si="65"/>
        <v/>
      </c>
      <c r="AA148" s="203" t="str">
        <f t="shared" si="66"/>
        <v/>
      </c>
    </row>
    <row r="149" spans="1:27" ht="14.25" x14ac:dyDescent="0.25">
      <c r="A149" s="286"/>
      <c r="B149" s="66">
        <f t="shared" si="67"/>
        <v>44693</v>
      </c>
      <c r="C149" s="67"/>
      <c r="D149" s="68"/>
      <c r="E149" s="69"/>
      <c r="F149" s="70"/>
      <c r="G149" s="71"/>
      <c r="H149" s="84" t="str">
        <f t="shared" si="68"/>
        <v/>
      </c>
      <c r="I149" s="72"/>
      <c r="J149" s="72"/>
      <c r="K149" s="73"/>
      <c r="L149" s="89"/>
      <c r="M149" s="95" t="str">
        <f>IF(S149="x",TEXT(V150,"# ?/?")&amp;" !",IF(T149="x","Nein",""))</f>
        <v/>
      </c>
      <c r="N149" s="96">
        <f>IF(S149="",IF(R149&gt;Stunden2,Pausen2-SUM(N140:N148),IF(R149&gt;Stunden1,Pausen1-SUM(N140:N148),0)),0)</f>
        <v>0</v>
      </c>
      <c r="O149" s="96"/>
      <c r="P149" s="96"/>
      <c r="Q149" s="84">
        <f>IF(F149-E149&gt;0,IF(S149="x",MROUND((F149-E149)*V150,1/1440),F149-E149),0)</f>
        <v>0</v>
      </c>
      <c r="R149" s="96">
        <f t="shared" si="71"/>
        <v>0</v>
      </c>
      <c r="S149" s="96" t="str">
        <f>IF(G149=DATEN!$L$87,"x","")</f>
        <v/>
      </c>
      <c r="T149" s="96" t="str">
        <f t="shared" si="69"/>
        <v/>
      </c>
      <c r="U149" s="124" t="str">
        <f t="shared" si="70"/>
        <v/>
      </c>
      <c r="Z149" s="202" t="str">
        <f t="shared" si="65"/>
        <v/>
      </c>
      <c r="AA149" s="203" t="str">
        <f t="shared" si="66"/>
        <v/>
      </c>
    </row>
    <row r="150" spans="1:27" ht="14.25" customHeight="1" x14ac:dyDescent="0.25">
      <c r="A150" s="2">
        <f>IF(LEN(B150)&gt;0,IF(WEEKDAY(B150)=4,TRUNC((B150-DATE(YEAR(B150+3-MOD(B150-2,7)),1,MOD(B150-2,7)-9))/7),IF(WEEKDAY(B150)=5,"KW","")),"")</f>
        <v>19</v>
      </c>
      <c r="B150" s="81">
        <f>B139+1</f>
        <v>44693</v>
      </c>
      <c r="C150" s="78">
        <f>IF(WEEKDAY(B150)=1,7,WEEKDAY(B150)-1)</f>
        <v>3</v>
      </c>
      <c r="D150" s="79" t="str" cm="1">
        <f t="array" aca="1" ref="D150" ca="1">IF(LEN(B150)&gt;0,IF(OR(INDIRECT("DATEN!D"&amp;9+C150)=0,NOT(ISNA(MATCH(B150,DATEN!$D$18:$D$33,0)))),"X",IF(OR(B150=DATEN!$D$26-1,B150=DATEN!$D$27-2,B150=DATEN!$D$30-2),"V","")),"")</f>
        <v/>
      </c>
      <c r="E150" s="294" t="str">
        <f>IF(E140&gt;0,IF(VALUE("24:00:00")-VALUE(MAX(F129:F138))+VALUE(E140)&lt;VALUE("11:00:00"),"Ruhezeit!",""),"")</f>
        <v/>
      </c>
      <c r="F150" s="295"/>
      <c r="G150" s="80" t="s">
        <v>68</v>
      </c>
      <c r="H150" s="74">
        <f>V144</f>
        <v>0</v>
      </c>
      <c r="I150" s="76"/>
      <c r="J150" s="76"/>
      <c r="K150" s="107" cm="1">
        <f t="array" aca="1" ref="K150" ca="1">IF(LEN(B150)&gt;0,IF(AND(D150&lt;&gt;"X",I150&lt;&gt;"U",I150&lt;&gt;"u",I150&lt;&gt;"K",I150&lt;&gt;"k",OR(I150="F",I150="f",H150&lt;&gt;0,DATEN!$H$8=1),J150&lt;&gt;"f",J150&lt;&gt;"F"),IF(D150="V",H150-INDIRECT("DATEN!D"&amp;9+C150)/2,H150-INDIRECT("DATEN!D"&amp;9+C150)),H150),"")</f>
        <v>-0.32916666666666666</v>
      </c>
      <c r="L150" s="146" t="str">
        <f>IF(X150&gt;MaxWoZeit,"WoArbZeit&gt;48h!","")</f>
        <v/>
      </c>
      <c r="M150" s="93" t="str">
        <f>IF(V142&gt;V143,V142-V143,"")</f>
        <v/>
      </c>
      <c r="N150" s="93">
        <f>SUM(N140:N149)</f>
        <v>0</v>
      </c>
      <c r="O150" s="93" t="str">
        <f>IF(WEEKDAY(B150,2)=7,SUMIF('Auswertung-Wochen'!$Y$2:$Y$366,P150,'Auswertung-Wochen'!$V$2:$V$366)-SUMIF('Auswertung-Wochen'!$Y$2:$Y$366,P150,'Auswertung-Wochen'!$W$2:$W$366),"")</f>
        <v/>
      </c>
      <c r="P150" s="93" t="str">
        <f>YEAR(B150)&amp;"-"&amp;TEXT(_xlfn.ISOWEEKNUM(B150),"00")</f>
        <v>2026-20</v>
      </c>
      <c r="Q150" s="94">
        <f>SUM(Q140:Q149)</f>
        <v>0</v>
      </c>
      <c r="R150" s="94"/>
      <c r="S150" s="94"/>
      <c r="T150" s="94"/>
      <c r="U150" s="125"/>
      <c r="V150" s="105">
        <f ca="1">IF(D150="x",DATEN!$N$88,DATEN!$N$87)</f>
        <v>0.125</v>
      </c>
      <c r="W150" s="91" t="s">
        <v>92</v>
      </c>
      <c r="X150" s="145">
        <f>IF(LEN(B150)&gt;0,IF(WEEKDAY(B150,2)=1,H150,H150+X139),X139)</f>
        <v>0</v>
      </c>
      <c r="Z150" s="202" t="str">
        <f t="shared" si="65"/>
        <v/>
      </c>
      <c r="AA150" s="203" t="str">
        <f t="shared" si="66"/>
        <v/>
      </c>
    </row>
    <row r="151" spans="1:27" ht="14.25" x14ac:dyDescent="0.25">
      <c r="A151" s="285" t="str">
        <f>IF(ISNA(MATCH(B161,DATEN!$D$18:$D$42,0)),"",INDEX(DATEN!$C$18:$D$42,MATCH(B161,DATEN!$D$18:$D$42,0),1))</f>
        <v>Chr. Himmelfahrt</v>
      </c>
      <c r="B151" s="66">
        <f t="shared" ref="B151:B160" si="72">B140+1</f>
        <v>44694</v>
      </c>
      <c r="C151" s="67"/>
      <c r="D151" s="68"/>
      <c r="E151" s="69"/>
      <c r="F151" s="70"/>
      <c r="G151" s="71"/>
      <c r="H151" s="84" t="str">
        <f t="shared" ref="H151:H160" si="73">IF(Q151&gt;0,IF(ROUND(F151-E151,6)&gt;=ROUND(Mindest,6),Q151,"&lt;15m!"),"")</f>
        <v/>
      </c>
      <c r="I151" s="72"/>
      <c r="J151" s="72"/>
      <c r="K151" s="73"/>
      <c r="L151" s="89"/>
      <c r="M151" s="95" t="str">
        <f>IF(S151="x",TEXT(V161,"# ?/?")&amp;" !",IF(T151="x","Nein",""))</f>
        <v/>
      </c>
      <c r="N151" s="96">
        <f>IF(S151="",IF(R151&gt;Stunden2,Pausen2,IF(R151&gt;Stunden1,Pausen1,0)),0)</f>
        <v>0</v>
      </c>
      <c r="O151" s="96"/>
      <c r="P151" s="96"/>
      <c r="Q151" s="84">
        <f>IF(F151-E151&gt;0,IF(S151="x",MROUND((F151-E151)*V161,1/1440),F151-E151),0)</f>
        <v>0</v>
      </c>
      <c r="R151" s="96">
        <f>Q151</f>
        <v>0</v>
      </c>
      <c r="S151" s="96" t="str">
        <f>IF(G151=DATEN!$L$87,"x","")</f>
        <v/>
      </c>
      <c r="T151" s="96" t="str">
        <f t="shared" ref="T151:T160" si="74">IF(ISNA(VLOOKUP(G151,ArbKapp,3,FALSE))=TRUE,"",IF(VLOOKUP(G151,ArbKapp,3,FALSE)="x","x",""))</f>
        <v/>
      </c>
      <c r="U151" s="124" t="str">
        <f t="shared" ref="U151:U160" si="75">IF(ISNA(MATCH(G151,Kapp12Ordi,0)),"","x")</f>
        <v/>
      </c>
      <c r="V151" s="90">
        <f>Q161-N161</f>
        <v>0</v>
      </c>
      <c r="W151" s="90" t="s">
        <v>67</v>
      </c>
      <c r="Z151" s="202" t="str">
        <f t="shared" si="65"/>
        <v/>
      </c>
      <c r="AA151" s="203" t="str">
        <f t="shared" si="66"/>
        <v/>
      </c>
    </row>
    <row r="152" spans="1:27" ht="14.25" x14ac:dyDescent="0.25">
      <c r="A152" s="285"/>
      <c r="B152" s="66">
        <f t="shared" si="72"/>
        <v>44694</v>
      </c>
      <c r="C152" s="67"/>
      <c r="D152" s="68"/>
      <c r="E152" s="69"/>
      <c r="F152" s="70"/>
      <c r="G152" s="71"/>
      <c r="H152" s="84" t="str">
        <f t="shared" si="73"/>
        <v/>
      </c>
      <c r="I152" s="72"/>
      <c r="J152" s="72"/>
      <c r="K152" s="73"/>
      <c r="L152" s="89"/>
      <c r="M152" s="95" t="str">
        <f>IF(S152="x",TEXT(V161,"# ?/?")&amp;" !",IF(T152="x","Nein",""))</f>
        <v/>
      </c>
      <c r="N152" s="96">
        <f>IF(S152="",IF(R152&gt;Stunden2,Pausen2-SUM(N151),IF(R152&gt;Stunden1,Pausen1-SUM(N151),0)),0)</f>
        <v>0</v>
      </c>
      <c r="O152" s="96"/>
      <c r="P152" s="96"/>
      <c r="Q152" s="84">
        <f>IF(F152-E152&gt;0,IF(S152="x",MROUND((F152-E152)*V161,1/1440),F152-E152),0)</f>
        <v>0</v>
      </c>
      <c r="R152" s="96">
        <f>IF(Q152&gt;0,IF(AND(E152=F151,S151&lt;&gt;"x"),Q152+R151-N151,Q152),0)</f>
        <v>0</v>
      </c>
      <c r="S152" s="96" t="str">
        <f>IF(G152=DATEN!$L$87,"x","")</f>
        <v/>
      </c>
      <c r="T152" s="96" t="str">
        <f t="shared" si="74"/>
        <v/>
      </c>
      <c r="U152" s="124" t="str">
        <f t="shared" si="75"/>
        <v/>
      </c>
      <c r="V152" s="90">
        <f>IF(ISNA(MATCH("x",U151:U160,0)),MaxZeit,MaxBildung)</f>
        <v>0.41666666666666702</v>
      </c>
      <c r="W152" s="90" t="s">
        <v>75</v>
      </c>
      <c r="Z152" s="202" t="str">
        <f t="shared" si="65"/>
        <v/>
      </c>
      <c r="AA152" s="203" t="str">
        <f t="shared" si="66"/>
        <v/>
      </c>
    </row>
    <row r="153" spans="1:27" ht="14.25" x14ac:dyDescent="0.25">
      <c r="A153" s="285"/>
      <c r="B153" s="66">
        <f t="shared" si="72"/>
        <v>44694</v>
      </c>
      <c r="C153" s="67"/>
      <c r="D153" s="68"/>
      <c r="E153" s="69"/>
      <c r="F153" s="70"/>
      <c r="G153" s="71"/>
      <c r="H153" s="84" t="str">
        <f t="shared" si="73"/>
        <v/>
      </c>
      <c r="I153" s="72"/>
      <c r="J153" s="72"/>
      <c r="K153" s="73"/>
      <c r="L153" s="89"/>
      <c r="M153" s="95" t="str">
        <f>IF(S153="x",TEXT(V161,"# ?/?")&amp;" !",IF(T153="x","Nein",""))</f>
        <v/>
      </c>
      <c r="N153" s="96">
        <f>IF(S153="",IF(R153&gt;Stunden2,Pausen2-SUM(N151:N152),IF(R153&gt;Stunden1,Pausen1-SUM(N151:N152),0)),0)</f>
        <v>0</v>
      </c>
      <c r="O153" s="96"/>
      <c r="P153" s="96"/>
      <c r="Q153" s="84">
        <f>IF(F153-E153&gt;0,IF(S153="x",MROUND((F153-E153)*V161,1/1440),F153-E153),0)</f>
        <v>0</v>
      </c>
      <c r="R153" s="96">
        <f t="shared" ref="R153:R160" si="76">IF(Q153&gt;0,IF(AND(E153=F152,S152&lt;&gt;"x"),Q153+R152-N152,Q153),0)</f>
        <v>0</v>
      </c>
      <c r="S153" s="96" t="str">
        <f>IF(G153=DATEN!$L$87,"x","")</f>
        <v/>
      </c>
      <c r="T153" s="96" t="str">
        <f t="shared" si="74"/>
        <v/>
      </c>
      <c r="U153" s="124" t="str">
        <f t="shared" si="75"/>
        <v/>
      </c>
      <c r="V153" s="92">
        <f>SUMIF(T151:T160,"&lt;&gt;x",H151:H160)-N161</f>
        <v>0</v>
      </c>
      <c r="W153" s="91" t="s">
        <v>81</v>
      </c>
      <c r="Z153" s="202" t="str">
        <f t="shared" si="65"/>
        <v/>
      </c>
      <c r="AA153" s="203" t="str">
        <f t="shared" si="66"/>
        <v/>
      </c>
    </row>
    <row r="154" spans="1:27" ht="14.25" x14ac:dyDescent="0.25">
      <c r="A154" s="285"/>
      <c r="B154" s="66">
        <f t="shared" si="72"/>
        <v>44694</v>
      </c>
      <c r="C154" s="67"/>
      <c r="D154" s="68"/>
      <c r="E154" s="69"/>
      <c r="F154" s="70"/>
      <c r="G154" s="71"/>
      <c r="H154" s="84" t="str">
        <f t="shared" si="73"/>
        <v/>
      </c>
      <c r="I154" s="72"/>
      <c r="J154" s="72"/>
      <c r="K154" s="73"/>
      <c r="L154" s="89"/>
      <c r="M154" s="95" t="str">
        <f>IF(S154="x",TEXT(V161,"# ?/?")&amp;" !",IF(T154="x","Nein",""))</f>
        <v/>
      </c>
      <c r="N154" s="96">
        <f>IF(S154="",IF(R154&gt;Stunden2,Pausen2-SUM(N151:N153),IF(R154&gt;Stunden1,Pausen1-SUM(N151:N153),0)),0)</f>
        <v>0</v>
      </c>
      <c r="O154" s="96"/>
      <c r="P154" s="96"/>
      <c r="Q154" s="84">
        <f>IF(F154-E154&gt;0,IF(S154="x",MROUND((F154-E154)*V161,1/1440),F154-E154),0)</f>
        <v>0</v>
      </c>
      <c r="R154" s="96">
        <f t="shared" si="76"/>
        <v>0</v>
      </c>
      <c r="S154" s="96" t="str">
        <f>IF(G154=DATEN!$L$87,"x","")</f>
        <v/>
      </c>
      <c r="T154" s="96" t="str">
        <f t="shared" si="74"/>
        <v/>
      </c>
      <c r="U154" s="124" t="str">
        <f t="shared" si="75"/>
        <v/>
      </c>
      <c r="V154" s="90">
        <f>IF(V153&gt;V152,V152,V153)</f>
        <v>0</v>
      </c>
      <c r="W154" s="90" t="s">
        <v>79</v>
      </c>
      <c r="Z154" s="202" t="str">
        <f t="shared" si="65"/>
        <v/>
      </c>
      <c r="AA154" s="203" t="str">
        <f t="shared" si="66"/>
        <v/>
      </c>
    </row>
    <row r="155" spans="1:27" ht="14.25" x14ac:dyDescent="0.25">
      <c r="A155" s="285"/>
      <c r="B155" s="66">
        <f t="shared" si="72"/>
        <v>44694</v>
      </c>
      <c r="C155" s="67"/>
      <c r="D155" s="68"/>
      <c r="E155" s="69"/>
      <c r="F155" s="70"/>
      <c r="G155" s="71"/>
      <c r="H155" s="84" t="str">
        <f t="shared" si="73"/>
        <v/>
      </c>
      <c r="I155" s="72"/>
      <c r="J155" s="72"/>
      <c r="K155" s="73"/>
      <c r="L155" s="89"/>
      <c r="M155" s="95" t="str">
        <f>IF(S155="x",TEXT(V161,"# ?/?")&amp;" !",IF(T155="x","Nein",""))</f>
        <v/>
      </c>
      <c r="N155" s="96">
        <f>IF(S155="",IF(R155&gt;Stunden2,Pausen2-SUM(N151:N154),IF(R155&gt;Stunden1,Pausen1-SUM(N151:N154),0)),0)</f>
        <v>0</v>
      </c>
      <c r="O155" s="96"/>
      <c r="P155" s="96"/>
      <c r="Q155" s="84">
        <f>IF(F155-E155&gt;0,IF(S155="x",MROUND((F155-E155)*V161,1/1440),F155-E155),0)</f>
        <v>0</v>
      </c>
      <c r="R155" s="96">
        <f t="shared" si="76"/>
        <v>0</v>
      </c>
      <c r="S155" s="96" t="str">
        <f>IF(G155=DATEN!$L$87,"x","")</f>
        <v/>
      </c>
      <c r="T155" s="96" t="str">
        <f t="shared" si="74"/>
        <v/>
      </c>
      <c r="U155" s="124" t="str">
        <f t="shared" si="75"/>
        <v/>
      </c>
      <c r="V155" s="90">
        <f>V154+SUMIF(T151:T160,"x",H151:H160)</f>
        <v>0</v>
      </c>
      <c r="W155" s="91" t="s">
        <v>80</v>
      </c>
      <c r="Z155" s="202" t="str">
        <f t="shared" si="65"/>
        <v/>
      </c>
      <c r="AA155" s="203" t="str">
        <f t="shared" si="66"/>
        <v/>
      </c>
    </row>
    <row r="156" spans="1:27" ht="14.25" x14ac:dyDescent="0.25">
      <c r="A156" s="285"/>
      <c r="B156" s="66">
        <f t="shared" si="72"/>
        <v>44694</v>
      </c>
      <c r="C156" s="67"/>
      <c r="D156" s="68"/>
      <c r="E156" s="69"/>
      <c r="F156" s="70"/>
      <c r="G156" s="71"/>
      <c r="H156" s="84" t="str">
        <f t="shared" si="73"/>
        <v/>
      </c>
      <c r="I156" s="72"/>
      <c r="J156" s="72"/>
      <c r="K156" s="73"/>
      <c r="L156" s="89"/>
      <c r="M156" s="95" t="str">
        <f>IF(S156="x",TEXT(V161,"# ?/?")&amp;" !",IF(T156="x","Nein",""))</f>
        <v/>
      </c>
      <c r="N156" s="96">
        <f>IF(S156="",IF(R156&gt;Stunden2,Pausen2-SUM(N151:N155),IF(R156&gt;Stunden1,Pausen1-SUM(N151:N155),0)),0)</f>
        <v>0</v>
      </c>
      <c r="O156" s="96"/>
      <c r="P156" s="96"/>
      <c r="Q156" s="84">
        <f>IF(F156-E156&gt;0,IF(S156="x",MROUND((F156-E156)*V161,1/1440),F156-E156),0)</f>
        <v>0</v>
      </c>
      <c r="R156" s="96">
        <f t="shared" si="76"/>
        <v>0</v>
      </c>
      <c r="S156" s="96" t="str">
        <f>IF(G156=DATEN!$L$87,"x","")</f>
        <v/>
      </c>
      <c r="T156" s="96" t="str">
        <f t="shared" si="74"/>
        <v/>
      </c>
      <c r="U156" s="124" t="str">
        <f t="shared" si="75"/>
        <v/>
      </c>
      <c r="V156" s="90"/>
      <c r="W156" s="91"/>
      <c r="Z156" s="202" t="str">
        <f t="shared" si="65"/>
        <v/>
      </c>
      <c r="AA156" s="203" t="str">
        <f t="shared" si="66"/>
        <v/>
      </c>
    </row>
    <row r="157" spans="1:27" ht="14.25" x14ac:dyDescent="0.25">
      <c r="A157" s="285"/>
      <c r="B157" s="66">
        <f t="shared" si="72"/>
        <v>44694</v>
      </c>
      <c r="C157" s="67"/>
      <c r="D157" s="68"/>
      <c r="E157" s="69"/>
      <c r="F157" s="70"/>
      <c r="G157" s="71"/>
      <c r="H157" s="84" t="str">
        <f t="shared" si="73"/>
        <v/>
      </c>
      <c r="I157" s="72"/>
      <c r="J157" s="72"/>
      <c r="K157" s="73"/>
      <c r="L157" s="89"/>
      <c r="M157" s="95" t="str">
        <f>IF(S157="x",TEXT(V161,"# ?/?")&amp;" !",IF(T157="x","Nein",""))</f>
        <v/>
      </c>
      <c r="N157" s="96">
        <f>IF(S157="",IF(R157&gt;Stunden2,Pausen2-SUM(N151:N156),IF(R157&gt;Stunden1,Pausen1-SUM(N151:N156),0)),0)</f>
        <v>0</v>
      </c>
      <c r="O157" s="96"/>
      <c r="P157" s="96"/>
      <c r="Q157" s="84">
        <f>IF(F157-E157&gt;0,IF(S157="x",MROUND((F157-E157)*V161,1/1440),F157-E157),0)</f>
        <v>0</v>
      </c>
      <c r="R157" s="96">
        <f t="shared" si="76"/>
        <v>0</v>
      </c>
      <c r="S157" s="96" t="str">
        <f>IF(G157=DATEN!$L$87,"x","")</f>
        <v/>
      </c>
      <c r="T157" s="96" t="str">
        <f t="shared" si="74"/>
        <v/>
      </c>
      <c r="U157" s="124" t="str">
        <f t="shared" si="75"/>
        <v/>
      </c>
      <c r="V157" s="90"/>
      <c r="W157" s="91"/>
      <c r="Z157" s="202" t="str">
        <f t="shared" si="65"/>
        <v/>
      </c>
      <c r="AA157" s="203" t="str">
        <f t="shared" si="66"/>
        <v/>
      </c>
    </row>
    <row r="158" spans="1:27" ht="14.25" x14ac:dyDescent="0.25">
      <c r="A158" s="285"/>
      <c r="B158" s="66">
        <f t="shared" si="72"/>
        <v>44694</v>
      </c>
      <c r="C158" s="67"/>
      <c r="D158" s="68"/>
      <c r="E158" s="69"/>
      <c r="F158" s="70"/>
      <c r="G158" s="71"/>
      <c r="H158" s="84" t="str">
        <f t="shared" si="73"/>
        <v/>
      </c>
      <c r="I158" s="72"/>
      <c r="J158" s="72"/>
      <c r="K158" s="73"/>
      <c r="L158" s="89"/>
      <c r="M158" s="95" t="str">
        <f>IF(S158="x",TEXT(V161,"# ?/?")&amp;" !",IF(T158="x","Nein",""))</f>
        <v/>
      </c>
      <c r="N158" s="96">
        <f>IF(S158="",IF(R158&gt;Stunden2,Pausen2-SUM(N151:N157),IF(R158&gt;Stunden1,Pausen1-SUM(N151:N157),0)),0)</f>
        <v>0</v>
      </c>
      <c r="O158" s="96"/>
      <c r="P158" s="96"/>
      <c r="Q158" s="84">
        <f>IF(F158-E158&gt;0,IF(S158="x",MROUND((F158-E158)*V161,1/1440),F158-E158),0)</f>
        <v>0</v>
      </c>
      <c r="R158" s="96">
        <f t="shared" si="76"/>
        <v>0</v>
      </c>
      <c r="S158" s="96" t="str">
        <f>IF(G158=DATEN!$L$87,"x","")</f>
        <v/>
      </c>
      <c r="T158" s="96" t="str">
        <f t="shared" si="74"/>
        <v/>
      </c>
      <c r="U158" s="124" t="str">
        <f t="shared" si="75"/>
        <v/>
      </c>
      <c r="Z158" s="202" t="str">
        <f t="shared" si="65"/>
        <v/>
      </c>
      <c r="AA158" s="203" t="str">
        <f t="shared" si="66"/>
        <v/>
      </c>
    </row>
    <row r="159" spans="1:27" ht="14.25" x14ac:dyDescent="0.25">
      <c r="A159" s="285"/>
      <c r="B159" s="66">
        <f t="shared" si="72"/>
        <v>44694</v>
      </c>
      <c r="C159" s="67"/>
      <c r="D159" s="68"/>
      <c r="E159" s="69"/>
      <c r="F159" s="70"/>
      <c r="G159" s="71"/>
      <c r="H159" s="84" t="str">
        <f t="shared" si="73"/>
        <v/>
      </c>
      <c r="I159" s="72"/>
      <c r="J159" s="72"/>
      <c r="K159" s="73"/>
      <c r="L159" s="89"/>
      <c r="M159" s="95" t="str">
        <f>IF(S159="x",TEXT(V161,"# ?/?")&amp;" !",IF(T159="x","Nein",""))</f>
        <v/>
      </c>
      <c r="N159" s="96">
        <f>IF(S159="",IF(R159&gt;Stunden2,Pausen2-SUM(N151:N158),IF(R159&gt;Stunden1,Pausen1-SUM(N151:N158),0)),0)</f>
        <v>0</v>
      </c>
      <c r="O159" s="96"/>
      <c r="P159" s="96"/>
      <c r="Q159" s="84">
        <f>IF(F159-E159&gt;0,IF(S159="x",MROUND((F159-E159)*V161,1/1440),F159-E159),0)</f>
        <v>0</v>
      </c>
      <c r="R159" s="96">
        <f t="shared" si="76"/>
        <v>0</v>
      </c>
      <c r="S159" s="96" t="str">
        <f>IF(G159=DATEN!$L$87,"x","")</f>
        <v/>
      </c>
      <c r="T159" s="96" t="str">
        <f t="shared" si="74"/>
        <v/>
      </c>
      <c r="U159" s="124" t="str">
        <f t="shared" si="75"/>
        <v/>
      </c>
      <c r="Z159" s="202" t="str">
        <f t="shared" si="65"/>
        <v/>
      </c>
      <c r="AA159" s="203" t="str">
        <f t="shared" si="66"/>
        <v/>
      </c>
    </row>
    <row r="160" spans="1:27" ht="14.25" x14ac:dyDescent="0.25">
      <c r="A160" s="286"/>
      <c r="B160" s="66">
        <f t="shared" si="72"/>
        <v>44694</v>
      </c>
      <c r="C160" s="67"/>
      <c r="D160" s="68"/>
      <c r="E160" s="69"/>
      <c r="F160" s="70"/>
      <c r="G160" s="71"/>
      <c r="H160" s="84" t="str">
        <f t="shared" si="73"/>
        <v/>
      </c>
      <c r="I160" s="72"/>
      <c r="J160" s="72"/>
      <c r="K160" s="73"/>
      <c r="L160" s="89"/>
      <c r="M160" s="95" t="str">
        <f>IF(S160="x",TEXT(V161,"# ?/?")&amp;" !",IF(T160="x","Nein",""))</f>
        <v/>
      </c>
      <c r="N160" s="96">
        <f>IF(S160="",IF(R160&gt;Stunden2,Pausen2-SUM(N151:N159),IF(R160&gt;Stunden1,Pausen1-SUM(N151:N159),0)),0)</f>
        <v>0</v>
      </c>
      <c r="O160" s="96"/>
      <c r="P160" s="96"/>
      <c r="Q160" s="84">
        <f>IF(F160-E160&gt;0,IF(S160="x",MROUND((F160-E160)*V161,1/1440),F160-E160),0)</f>
        <v>0</v>
      </c>
      <c r="R160" s="96">
        <f t="shared" si="76"/>
        <v>0</v>
      </c>
      <c r="S160" s="96" t="str">
        <f>IF(G160=DATEN!$L$87,"x","")</f>
        <v/>
      </c>
      <c r="T160" s="96" t="str">
        <f t="shared" si="74"/>
        <v/>
      </c>
      <c r="U160" s="124" t="str">
        <f t="shared" si="75"/>
        <v/>
      </c>
      <c r="Z160" s="202" t="str">
        <f t="shared" si="65"/>
        <v/>
      </c>
      <c r="AA160" s="203" t="str">
        <f t="shared" si="66"/>
        <v/>
      </c>
    </row>
    <row r="161" spans="1:27" ht="14.25" customHeight="1" x14ac:dyDescent="0.25">
      <c r="A161" s="2" t="str">
        <f>IF(LEN(B161)&gt;0,IF(WEEKDAY(B161)=4,TRUNC((B161-DATE(YEAR(B161+3-MOD(B161-2,7)),1,MOD(B161-2,7)-9))/7),IF(WEEKDAY(B161)=5,"KW","")),"")</f>
        <v>KW</v>
      </c>
      <c r="B161" s="81">
        <f>B150+1</f>
        <v>44694</v>
      </c>
      <c r="C161" s="78">
        <f>IF(WEEKDAY(B161)=1,7,WEEKDAY(B161)-1)</f>
        <v>4</v>
      </c>
      <c r="D161" s="79" t="str" cm="1">
        <f t="array" aca="1" ref="D161" ca="1">IF(LEN(B161)&gt;0,IF(OR(INDIRECT("DATEN!D"&amp;9+C161)=0,NOT(ISNA(MATCH(B161,DATEN!$D$18:$D$33,0)))),"X",IF(OR(B161=DATEN!$D$26-1,B161=DATEN!$D$27-2,B161=DATEN!$D$30-2),"V","")),"")</f>
        <v>X</v>
      </c>
      <c r="E161" s="294" t="str">
        <f>IF(E151&gt;0,IF(VALUE("24:00:00")-VALUE(MAX(F140:F149))+VALUE(E151)&lt;VALUE("11:00:00"),"Ruhezeit!",""),"")</f>
        <v/>
      </c>
      <c r="F161" s="295"/>
      <c r="G161" s="80" t="s">
        <v>68</v>
      </c>
      <c r="H161" s="74">
        <f>V155</f>
        <v>0</v>
      </c>
      <c r="I161" s="76"/>
      <c r="J161" s="76"/>
      <c r="K161" s="107" cm="1">
        <f t="array" aca="1" ref="K161" ca="1">IF(LEN(B161)&gt;0,IF(AND(D161&lt;&gt;"X",I161&lt;&gt;"U",I161&lt;&gt;"u",I161&lt;&gt;"K",I161&lt;&gt;"k",OR(I161="F",I161="f",H161&lt;&gt;0,DATEN!$H$8=1),J161&lt;&gt;"f",J161&lt;&gt;"F"),IF(D161="V",H161-INDIRECT("DATEN!D"&amp;9+C161)/2,H161-INDIRECT("DATEN!D"&amp;9+C161)),H161),"")</f>
        <v>0</v>
      </c>
      <c r="L161" s="146" t="str">
        <f>IF(X161&gt;MaxWoZeit,"WoArbZeit&gt;48h!","")</f>
        <v/>
      </c>
      <c r="M161" s="93" t="str">
        <f>IF(V153&gt;V154,V153-V154,"")</f>
        <v/>
      </c>
      <c r="N161" s="93">
        <f>SUM(N151:N160)</f>
        <v>0</v>
      </c>
      <c r="O161" s="93" t="str">
        <f>IF(WEEKDAY(B161,2)=7,SUMIF('Auswertung-Wochen'!$Y$2:$Y$366,P161,'Auswertung-Wochen'!$V$2:$V$366)-SUMIF('Auswertung-Wochen'!$Y$2:$Y$366,P161,'Auswertung-Wochen'!$W$2:$W$366),"")</f>
        <v/>
      </c>
      <c r="P161" s="93" t="str">
        <f>YEAR(B161)&amp;"-"&amp;TEXT(_xlfn.ISOWEEKNUM(B161),"00")</f>
        <v>2026-20</v>
      </c>
      <c r="Q161" s="94">
        <f>SUM(Q151:Q160)</f>
        <v>0</v>
      </c>
      <c r="R161" s="94"/>
      <c r="S161" s="94"/>
      <c r="T161" s="94"/>
      <c r="U161" s="125"/>
      <c r="V161" s="105">
        <f ca="1">IF(D161="x",DATEN!$N$88,DATEN!$N$87)</f>
        <v>0.16666666666666666</v>
      </c>
      <c r="W161" s="91" t="s">
        <v>92</v>
      </c>
      <c r="X161" s="145">
        <f>IF(LEN(B161)&gt;0,IF(WEEKDAY(B161,2)=1,H161,H161+X150),X150)</f>
        <v>0</v>
      </c>
      <c r="Z161" s="202" t="str">
        <f t="shared" si="65"/>
        <v/>
      </c>
      <c r="AA161" s="203" t="str">
        <f t="shared" si="66"/>
        <v/>
      </c>
    </row>
    <row r="162" spans="1:27" ht="14.25" x14ac:dyDescent="0.25">
      <c r="A162" s="285" t="str">
        <f>IF(ISNA(MATCH(B172,DATEN!$D$18:$D$42,0)),"",INDEX(DATEN!$C$18:$D$42,MATCH(B172,DATEN!$D$18:$D$42,0),1))</f>
        <v/>
      </c>
      <c r="B162" s="66">
        <f t="shared" ref="B162:B171" si="77">B151+1</f>
        <v>44695</v>
      </c>
      <c r="C162" s="67"/>
      <c r="D162" s="68"/>
      <c r="E162" s="69"/>
      <c r="F162" s="70"/>
      <c r="G162" s="71"/>
      <c r="H162" s="84" t="str">
        <f t="shared" ref="H162:H171" si="78">IF(Q162&gt;0,IF(ROUND(F162-E162,6)&gt;=ROUND(Mindest,6),Q162,"&lt;15m!"),"")</f>
        <v/>
      </c>
      <c r="I162" s="72"/>
      <c r="J162" s="72"/>
      <c r="K162" s="73"/>
      <c r="L162" s="89"/>
      <c r="M162" s="95" t="str">
        <f>IF(S162="x",TEXT(V172,"# ?/?")&amp;" !",IF(T162="x","Nein",""))</f>
        <v/>
      </c>
      <c r="N162" s="96">
        <f>IF(S162="",IF(R162&gt;Stunden2,Pausen2,IF(R162&gt;Stunden1,Pausen1,0)),0)</f>
        <v>0</v>
      </c>
      <c r="O162" s="96"/>
      <c r="P162" s="96"/>
      <c r="Q162" s="84">
        <f>IF(F162-E162&gt;0,IF(S162="x",MROUND((F162-E162)*V172,1/1440),F162-E162),0)</f>
        <v>0</v>
      </c>
      <c r="R162" s="96">
        <f>Q162</f>
        <v>0</v>
      </c>
      <c r="S162" s="96" t="str">
        <f>IF(G162=DATEN!$L$87,"x","")</f>
        <v/>
      </c>
      <c r="T162" s="96" t="str">
        <f t="shared" ref="T162:T171" si="79">IF(ISNA(VLOOKUP(G162,ArbKapp,3,FALSE))=TRUE,"",IF(VLOOKUP(G162,ArbKapp,3,FALSE)="x","x",""))</f>
        <v/>
      </c>
      <c r="U162" s="124" t="str">
        <f t="shared" ref="U162:U171" si="80">IF(ISNA(MATCH(G162,Kapp12Ordi,0)),"","x")</f>
        <v/>
      </c>
      <c r="V162" s="90">
        <f>Q172-N172</f>
        <v>0</v>
      </c>
      <c r="W162" s="90" t="s">
        <v>67</v>
      </c>
      <c r="Z162" s="202" t="str">
        <f t="shared" si="65"/>
        <v/>
      </c>
      <c r="AA162" s="203" t="str">
        <f t="shared" si="66"/>
        <v/>
      </c>
    </row>
    <row r="163" spans="1:27" ht="14.25" x14ac:dyDescent="0.25">
      <c r="A163" s="285"/>
      <c r="B163" s="66">
        <f t="shared" si="77"/>
        <v>44695</v>
      </c>
      <c r="C163" s="67"/>
      <c r="D163" s="68"/>
      <c r="E163" s="69"/>
      <c r="F163" s="70"/>
      <c r="G163" s="71"/>
      <c r="H163" s="84" t="str">
        <f t="shared" si="78"/>
        <v/>
      </c>
      <c r="I163" s="72"/>
      <c r="J163" s="72"/>
      <c r="K163" s="73"/>
      <c r="L163" s="89"/>
      <c r="M163" s="95" t="str">
        <f>IF(S163="x",TEXT(V172,"# ?/?")&amp;" !",IF(T163="x","Nein",""))</f>
        <v/>
      </c>
      <c r="N163" s="96">
        <f>IF(S163="",IF(R163&gt;Stunden2,Pausen2-SUM(N162),IF(R163&gt;Stunden1,Pausen1-SUM(N162),0)),0)</f>
        <v>0</v>
      </c>
      <c r="O163" s="96"/>
      <c r="P163" s="96"/>
      <c r="Q163" s="84">
        <f>IF(F163-E163&gt;0,IF(S163="x",MROUND((F163-E163)*V172,1/1440),F163-E163),0)</f>
        <v>0</v>
      </c>
      <c r="R163" s="96">
        <f>IF(Q163&gt;0,IF(AND(E163=F162,S162&lt;&gt;"x"),Q163+R162-N162,Q163),0)</f>
        <v>0</v>
      </c>
      <c r="S163" s="96" t="str">
        <f>IF(G163=DATEN!$L$87,"x","")</f>
        <v/>
      </c>
      <c r="T163" s="96" t="str">
        <f t="shared" si="79"/>
        <v/>
      </c>
      <c r="U163" s="124" t="str">
        <f t="shared" si="80"/>
        <v/>
      </c>
      <c r="V163" s="90">
        <f>IF(ISNA(MATCH("x",U162:U171,0)),MaxZeit,MaxBildung)</f>
        <v>0.41666666666666702</v>
      </c>
      <c r="W163" s="90" t="s">
        <v>75</v>
      </c>
      <c r="Z163" s="202" t="str">
        <f t="shared" si="65"/>
        <v/>
      </c>
      <c r="AA163" s="203" t="str">
        <f t="shared" si="66"/>
        <v/>
      </c>
    </row>
    <row r="164" spans="1:27" ht="14.25" x14ac:dyDescent="0.25">
      <c r="A164" s="285"/>
      <c r="B164" s="66">
        <f t="shared" si="77"/>
        <v>44695</v>
      </c>
      <c r="C164" s="67"/>
      <c r="D164" s="68"/>
      <c r="E164" s="69"/>
      <c r="F164" s="70"/>
      <c r="G164" s="71"/>
      <c r="H164" s="84" t="str">
        <f t="shared" si="78"/>
        <v/>
      </c>
      <c r="I164" s="72"/>
      <c r="J164" s="72"/>
      <c r="K164" s="73"/>
      <c r="L164" s="89"/>
      <c r="M164" s="95" t="str">
        <f>IF(S164="x",TEXT(V172,"# ?/?")&amp;" !",IF(T164="x","Nein",""))</f>
        <v/>
      </c>
      <c r="N164" s="96">
        <f>IF(S164="",IF(R164&gt;Stunden2,Pausen2-SUM(N162:N163),IF(R164&gt;Stunden1,Pausen1-SUM(N162:N163),0)),0)</f>
        <v>0</v>
      </c>
      <c r="O164" s="96"/>
      <c r="P164" s="96"/>
      <c r="Q164" s="84">
        <f>IF(F164-E164&gt;0,IF(S164="x",MROUND((F164-E164)*V172,1/1440),F164-E164),0)</f>
        <v>0</v>
      </c>
      <c r="R164" s="96">
        <f t="shared" ref="R164:R171" si="81">IF(Q164&gt;0,IF(AND(E164=F163,S163&lt;&gt;"x"),Q164+R163-N163,Q164),0)</f>
        <v>0</v>
      </c>
      <c r="S164" s="96" t="str">
        <f>IF(G164=DATEN!$L$87,"x","")</f>
        <v/>
      </c>
      <c r="T164" s="96" t="str">
        <f t="shared" si="79"/>
        <v/>
      </c>
      <c r="U164" s="124" t="str">
        <f t="shared" si="80"/>
        <v/>
      </c>
      <c r="V164" s="92">
        <f>SUMIF(T162:T171,"&lt;&gt;x",H162:H171)-N172</f>
        <v>0</v>
      </c>
      <c r="W164" s="91" t="s">
        <v>81</v>
      </c>
      <c r="Z164" s="202" t="str">
        <f t="shared" si="65"/>
        <v/>
      </c>
      <c r="AA164" s="203" t="str">
        <f t="shared" si="66"/>
        <v/>
      </c>
    </row>
    <row r="165" spans="1:27" ht="14.25" x14ac:dyDescent="0.25">
      <c r="A165" s="285"/>
      <c r="B165" s="66">
        <f t="shared" si="77"/>
        <v>44695</v>
      </c>
      <c r="C165" s="67"/>
      <c r="D165" s="68"/>
      <c r="E165" s="69"/>
      <c r="F165" s="70"/>
      <c r="G165" s="71"/>
      <c r="H165" s="84" t="str">
        <f t="shared" si="78"/>
        <v/>
      </c>
      <c r="I165" s="72"/>
      <c r="J165" s="72"/>
      <c r="K165" s="73"/>
      <c r="L165" s="89"/>
      <c r="M165" s="95" t="str">
        <f>IF(S165="x",TEXT(V172,"# ?/?")&amp;" !",IF(T165="x","Nein",""))</f>
        <v/>
      </c>
      <c r="N165" s="96">
        <f>IF(S165="",IF(R165&gt;Stunden2,Pausen2-SUM(N162:N164),IF(R165&gt;Stunden1,Pausen1-SUM(N162:N164),0)),0)</f>
        <v>0</v>
      </c>
      <c r="O165" s="96"/>
      <c r="P165" s="96"/>
      <c r="Q165" s="84">
        <f>IF(F165-E165&gt;0,IF(S165="x",MROUND((F165-E165)*V172,1/1440),F165-E165),0)</f>
        <v>0</v>
      </c>
      <c r="R165" s="96">
        <f t="shared" si="81"/>
        <v>0</v>
      </c>
      <c r="S165" s="96" t="str">
        <f>IF(G165=DATEN!$L$87,"x","")</f>
        <v/>
      </c>
      <c r="T165" s="96" t="str">
        <f t="shared" si="79"/>
        <v/>
      </c>
      <c r="U165" s="124" t="str">
        <f t="shared" si="80"/>
        <v/>
      </c>
      <c r="V165" s="90">
        <f>IF(V164&gt;V163,V163,V164)</f>
        <v>0</v>
      </c>
      <c r="W165" s="90" t="s">
        <v>79</v>
      </c>
      <c r="Z165" s="202" t="str">
        <f t="shared" si="65"/>
        <v/>
      </c>
      <c r="AA165" s="203" t="str">
        <f t="shared" si="66"/>
        <v/>
      </c>
    </row>
    <row r="166" spans="1:27" ht="14.25" x14ac:dyDescent="0.25">
      <c r="A166" s="285"/>
      <c r="B166" s="66">
        <f t="shared" si="77"/>
        <v>44695</v>
      </c>
      <c r="C166" s="67"/>
      <c r="D166" s="68"/>
      <c r="E166" s="69"/>
      <c r="F166" s="70"/>
      <c r="G166" s="71"/>
      <c r="H166" s="84" t="str">
        <f t="shared" si="78"/>
        <v/>
      </c>
      <c r="I166" s="72"/>
      <c r="J166" s="72"/>
      <c r="K166" s="73"/>
      <c r="L166" s="89"/>
      <c r="M166" s="95" t="str">
        <f>IF(S166="x",TEXT(V172,"# ?/?")&amp;" !",IF(T166="x","Nein",""))</f>
        <v/>
      </c>
      <c r="N166" s="96">
        <f>IF(S166="",IF(R166&gt;Stunden2,Pausen2-SUM(N162:N165),IF(R166&gt;Stunden1,Pausen1-SUM(N162:N165),0)),0)</f>
        <v>0</v>
      </c>
      <c r="O166" s="96"/>
      <c r="P166" s="96"/>
      <c r="Q166" s="84">
        <f>IF(F166-E166&gt;0,IF(S166="x",MROUND((F166-E166)*V172,1/1440),F166-E166),0)</f>
        <v>0</v>
      </c>
      <c r="R166" s="96">
        <f t="shared" si="81"/>
        <v>0</v>
      </c>
      <c r="S166" s="96" t="str">
        <f>IF(G166=DATEN!$L$87,"x","")</f>
        <v/>
      </c>
      <c r="T166" s="96" t="str">
        <f t="shared" si="79"/>
        <v/>
      </c>
      <c r="U166" s="124" t="str">
        <f t="shared" si="80"/>
        <v/>
      </c>
      <c r="V166" s="90">
        <f>V165+SUMIF(T162:T171,"x",H162:H171)</f>
        <v>0</v>
      </c>
      <c r="W166" s="91" t="s">
        <v>80</v>
      </c>
      <c r="Z166" s="202" t="str">
        <f t="shared" si="65"/>
        <v/>
      </c>
      <c r="AA166" s="203" t="str">
        <f t="shared" si="66"/>
        <v/>
      </c>
    </row>
    <row r="167" spans="1:27" ht="14.25" x14ac:dyDescent="0.25">
      <c r="A167" s="285"/>
      <c r="B167" s="66">
        <f t="shared" si="77"/>
        <v>44695</v>
      </c>
      <c r="C167" s="67"/>
      <c r="D167" s="68"/>
      <c r="E167" s="69"/>
      <c r="F167" s="70"/>
      <c r="G167" s="71"/>
      <c r="H167" s="84" t="str">
        <f t="shared" si="78"/>
        <v/>
      </c>
      <c r="I167" s="72"/>
      <c r="J167" s="72"/>
      <c r="K167" s="73"/>
      <c r="L167" s="89"/>
      <c r="M167" s="95" t="str">
        <f>IF(S167="x",TEXT(V172,"# ?/?")&amp;" !",IF(T167="x","Nein",""))</f>
        <v/>
      </c>
      <c r="N167" s="96">
        <f>IF(S167="",IF(R167&gt;Stunden2,Pausen2-SUM(N162:N166),IF(R167&gt;Stunden1,Pausen1-SUM(N162:N166),0)),0)</f>
        <v>0</v>
      </c>
      <c r="O167" s="96"/>
      <c r="P167" s="96"/>
      <c r="Q167" s="84">
        <f>IF(F167-E167&gt;0,IF(S167="x",MROUND((F167-E167)*V172,1/1440),F167-E167),0)</f>
        <v>0</v>
      </c>
      <c r="R167" s="96">
        <f t="shared" si="81"/>
        <v>0</v>
      </c>
      <c r="S167" s="96" t="str">
        <f>IF(G167=DATEN!$L$87,"x","")</f>
        <v/>
      </c>
      <c r="T167" s="96" t="str">
        <f t="shared" si="79"/>
        <v/>
      </c>
      <c r="U167" s="124" t="str">
        <f t="shared" si="80"/>
        <v/>
      </c>
      <c r="V167" s="90"/>
      <c r="W167" s="91"/>
      <c r="Z167" s="202" t="str">
        <f t="shared" si="65"/>
        <v/>
      </c>
      <c r="AA167" s="203" t="str">
        <f t="shared" si="66"/>
        <v/>
      </c>
    </row>
    <row r="168" spans="1:27" ht="14.25" x14ac:dyDescent="0.25">
      <c r="A168" s="285"/>
      <c r="B168" s="66">
        <f t="shared" si="77"/>
        <v>44695</v>
      </c>
      <c r="C168" s="67"/>
      <c r="D168" s="68"/>
      <c r="E168" s="69"/>
      <c r="F168" s="70"/>
      <c r="G168" s="71"/>
      <c r="H168" s="84" t="str">
        <f t="shared" si="78"/>
        <v/>
      </c>
      <c r="I168" s="72"/>
      <c r="J168" s="72"/>
      <c r="K168" s="73"/>
      <c r="L168" s="89"/>
      <c r="M168" s="95" t="str">
        <f>IF(S168="x",TEXT(V172,"# ?/?")&amp;" !",IF(T168="x","Nein",""))</f>
        <v/>
      </c>
      <c r="N168" s="96">
        <f>IF(S168="",IF(R168&gt;Stunden2,Pausen2-SUM(N162:N167),IF(R168&gt;Stunden1,Pausen1-SUM(N162:N167),0)),0)</f>
        <v>0</v>
      </c>
      <c r="O168" s="96"/>
      <c r="P168" s="96"/>
      <c r="Q168" s="84">
        <f>IF(F168-E168&gt;0,IF(S168="x",MROUND((F168-E168)*V172,1/1440),F168-E168),0)</f>
        <v>0</v>
      </c>
      <c r="R168" s="96">
        <f t="shared" si="81"/>
        <v>0</v>
      </c>
      <c r="S168" s="96" t="str">
        <f>IF(G168=DATEN!$L$87,"x","")</f>
        <v/>
      </c>
      <c r="T168" s="96" t="str">
        <f t="shared" si="79"/>
        <v/>
      </c>
      <c r="U168" s="124" t="str">
        <f t="shared" si="80"/>
        <v/>
      </c>
      <c r="V168" s="90"/>
      <c r="W168" s="91"/>
      <c r="Z168" s="202" t="str">
        <f t="shared" si="65"/>
        <v/>
      </c>
      <c r="AA168" s="203" t="str">
        <f t="shared" si="66"/>
        <v/>
      </c>
    </row>
    <row r="169" spans="1:27" ht="14.25" x14ac:dyDescent="0.25">
      <c r="A169" s="285"/>
      <c r="B169" s="66">
        <f t="shared" si="77"/>
        <v>44695</v>
      </c>
      <c r="C169" s="67"/>
      <c r="D169" s="68"/>
      <c r="E169" s="69"/>
      <c r="F169" s="70"/>
      <c r="G169" s="71"/>
      <c r="H169" s="84" t="str">
        <f t="shared" si="78"/>
        <v/>
      </c>
      <c r="I169" s="72"/>
      <c r="J169" s="72"/>
      <c r="K169" s="73"/>
      <c r="L169" s="89"/>
      <c r="M169" s="95" t="str">
        <f>IF(S169="x",TEXT(V172,"# ?/?")&amp;" !",IF(T169="x","Nein",""))</f>
        <v/>
      </c>
      <c r="N169" s="96">
        <f>IF(S169="",IF(R169&gt;Stunden2,Pausen2-SUM(N162:N168),IF(R169&gt;Stunden1,Pausen1-SUM(N162:N168),0)),0)</f>
        <v>0</v>
      </c>
      <c r="O169" s="96"/>
      <c r="P169" s="96"/>
      <c r="Q169" s="84">
        <f>IF(F169-E169&gt;0,IF(S169="x",MROUND((F169-E169)*V172,1/1440),F169-E169),0)</f>
        <v>0</v>
      </c>
      <c r="R169" s="96">
        <f t="shared" si="81"/>
        <v>0</v>
      </c>
      <c r="S169" s="96" t="str">
        <f>IF(G169=DATEN!$L$87,"x","")</f>
        <v/>
      </c>
      <c r="T169" s="96" t="str">
        <f t="shared" si="79"/>
        <v/>
      </c>
      <c r="U169" s="124" t="str">
        <f t="shared" si="80"/>
        <v/>
      </c>
      <c r="Z169" s="202" t="str">
        <f t="shared" si="65"/>
        <v/>
      </c>
      <c r="AA169" s="203" t="str">
        <f t="shared" si="66"/>
        <v/>
      </c>
    </row>
    <row r="170" spans="1:27" ht="14.25" x14ac:dyDescent="0.25">
      <c r="A170" s="285"/>
      <c r="B170" s="66">
        <f t="shared" si="77"/>
        <v>44695</v>
      </c>
      <c r="C170" s="67"/>
      <c r="D170" s="68"/>
      <c r="E170" s="69"/>
      <c r="F170" s="70"/>
      <c r="G170" s="71"/>
      <c r="H170" s="84" t="str">
        <f t="shared" si="78"/>
        <v/>
      </c>
      <c r="I170" s="72"/>
      <c r="J170" s="72"/>
      <c r="K170" s="73"/>
      <c r="L170" s="89"/>
      <c r="M170" s="95" t="str">
        <f>IF(S170="x",TEXT(V172,"# ?/?")&amp;" !",IF(T170="x","Nein",""))</f>
        <v/>
      </c>
      <c r="N170" s="96">
        <f>IF(S170="",IF(R170&gt;Stunden2,Pausen2-SUM(N162:N169),IF(R170&gt;Stunden1,Pausen1-SUM(N162:N169),0)),0)</f>
        <v>0</v>
      </c>
      <c r="O170" s="96"/>
      <c r="P170" s="96"/>
      <c r="Q170" s="84">
        <f>IF(F170-E170&gt;0,IF(S170="x",MROUND((F170-E170)*V172,1/1440),F170-E170),0)</f>
        <v>0</v>
      </c>
      <c r="R170" s="96">
        <f t="shared" si="81"/>
        <v>0</v>
      </c>
      <c r="S170" s="96" t="str">
        <f>IF(G170=DATEN!$L$87,"x","")</f>
        <v/>
      </c>
      <c r="T170" s="96" t="str">
        <f t="shared" si="79"/>
        <v/>
      </c>
      <c r="U170" s="124" t="str">
        <f t="shared" si="80"/>
        <v/>
      </c>
      <c r="Z170" s="202" t="str">
        <f t="shared" si="65"/>
        <v/>
      </c>
      <c r="AA170" s="203" t="str">
        <f t="shared" si="66"/>
        <v/>
      </c>
    </row>
    <row r="171" spans="1:27" ht="14.25" x14ac:dyDescent="0.25">
      <c r="A171" s="286"/>
      <c r="B171" s="66">
        <f t="shared" si="77"/>
        <v>44695</v>
      </c>
      <c r="C171" s="67"/>
      <c r="D171" s="68"/>
      <c r="E171" s="69"/>
      <c r="F171" s="70"/>
      <c r="G171" s="71"/>
      <c r="H171" s="84" t="str">
        <f t="shared" si="78"/>
        <v/>
      </c>
      <c r="I171" s="72"/>
      <c r="J171" s="72"/>
      <c r="K171" s="73"/>
      <c r="L171" s="89"/>
      <c r="M171" s="95" t="str">
        <f>IF(S171="x",TEXT(V172,"# ?/?")&amp;" !",IF(T171="x","Nein",""))</f>
        <v/>
      </c>
      <c r="N171" s="96">
        <f>IF(S171="",IF(R171&gt;Stunden2,Pausen2-SUM(N162:N170),IF(R171&gt;Stunden1,Pausen1-SUM(N162:N170),0)),0)</f>
        <v>0</v>
      </c>
      <c r="O171" s="96"/>
      <c r="P171" s="96"/>
      <c r="Q171" s="84">
        <f>IF(F171-E171&gt;0,IF(S171="x",MROUND((F171-E171)*V172,1/1440),F171-E171),0)</f>
        <v>0</v>
      </c>
      <c r="R171" s="96">
        <f t="shared" si="81"/>
        <v>0</v>
      </c>
      <c r="S171" s="96" t="str">
        <f>IF(G171=DATEN!$L$87,"x","")</f>
        <v/>
      </c>
      <c r="T171" s="96" t="str">
        <f t="shared" si="79"/>
        <v/>
      </c>
      <c r="U171" s="124" t="str">
        <f t="shared" si="80"/>
        <v/>
      </c>
      <c r="Z171" s="202" t="str">
        <f t="shared" si="65"/>
        <v/>
      </c>
      <c r="AA171" s="203" t="str">
        <f t="shared" si="66"/>
        <v/>
      </c>
    </row>
    <row r="172" spans="1:27" ht="14.25" customHeight="1" x14ac:dyDescent="0.25">
      <c r="A172" s="2" t="str">
        <f>IF(LEN(B172)&gt;0,IF(WEEKDAY(B172)=4,TRUNC((B172-DATE(YEAR(B172+3-MOD(B172-2,7)),1,MOD(B172-2,7)-9))/7),IF(WEEKDAY(B172)=5,"KW","")),"")</f>
        <v/>
      </c>
      <c r="B172" s="81">
        <f>B161+1</f>
        <v>44695</v>
      </c>
      <c r="C172" s="78">
        <f>IF(WEEKDAY(B172)=1,7,WEEKDAY(B172)-1)</f>
        <v>5</v>
      </c>
      <c r="D172" s="79" t="str" cm="1">
        <f t="array" aca="1" ref="D172" ca="1">IF(LEN(B172)&gt;0,IF(OR(INDIRECT("DATEN!D"&amp;9+C172)=0,NOT(ISNA(MATCH(B172,DATEN!$D$18:$D$33,0)))),"X",IF(OR(B172=DATEN!$D$26-1,B172=DATEN!$D$27-2,B172=DATEN!$D$30-2),"V","")),"")</f>
        <v/>
      </c>
      <c r="E172" s="294" t="str">
        <f>IF(E162&gt;0,IF(VALUE("24:00:00")-VALUE(MAX(F151:F160))+VALUE(E162)&lt;VALUE("11:00:00"),"Ruhezeit!",""),"")</f>
        <v/>
      </c>
      <c r="F172" s="295"/>
      <c r="G172" s="80" t="s">
        <v>68</v>
      </c>
      <c r="H172" s="74">
        <f>V166</f>
        <v>0</v>
      </c>
      <c r="I172" s="76"/>
      <c r="J172" s="76"/>
      <c r="K172" s="107" cm="1">
        <f t="array" aca="1" ref="K172" ca="1">IF(LEN(B172)&gt;0,IF(AND(D172&lt;&gt;"X",I172&lt;&gt;"U",I172&lt;&gt;"u",I172&lt;&gt;"K",I172&lt;&gt;"k",OR(I172="F",I172="f",H172&lt;&gt;0,DATEN!$H$8=1),J172&lt;&gt;"f",J172&lt;&gt;"F"),IF(D172="V",H172-INDIRECT("DATEN!D"&amp;9+C172)/2,H172-INDIRECT("DATEN!D"&amp;9+C172)),H172),"")</f>
        <v>-0.32916666666666666</v>
      </c>
      <c r="L172" s="146" t="str">
        <f>IF(X172&gt;MaxWoZeit,"WoArbZeit&gt;48h!","")</f>
        <v/>
      </c>
      <c r="M172" s="93" t="str">
        <f>IF(V164&gt;V165,V164-V165,"")</f>
        <v/>
      </c>
      <c r="N172" s="93">
        <f>SUM(N162:N171)</f>
        <v>0</v>
      </c>
      <c r="O172" s="93" t="str">
        <f>IF(WEEKDAY(B172,2)=7,SUMIF('Auswertung-Wochen'!$Y$2:$Y$366,P172,'Auswertung-Wochen'!$V$2:$V$366)-SUMIF('Auswertung-Wochen'!$Y$2:$Y$366,P172,'Auswertung-Wochen'!$W$2:$W$366),"")</f>
        <v/>
      </c>
      <c r="P172" s="93" t="str">
        <f>YEAR(B172)&amp;"-"&amp;TEXT(_xlfn.ISOWEEKNUM(B172),"00")</f>
        <v>2026-20</v>
      </c>
      <c r="Q172" s="94">
        <f>SUM(Q162:Q171)</f>
        <v>0</v>
      </c>
      <c r="R172" s="94"/>
      <c r="S172" s="94"/>
      <c r="T172" s="94"/>
      <c r="U172" s="125"/>
      <c r="V172" s="105">
        <f ca="1">IF(D172="x",DATEN!$N$88,DATEN!$N$87)</f>
        <v>0.125</v>
      </c>
      <c r="W172" s="91" t="s">
        <v>92</v>
      </c>
      <c r="X172" s="145">
        <f>IF(LEN(B172)&gt;0,IF(WEEKDAY(B172,2)=1,H172,H172+X161),X161)</f>
        <v>0</v>
      </c>
      <c r="Z172" s="202" t="str">
        <f t="shared" si="65"/>
        <v/>
      </c>
      <c r="AA172" s="203" t="str">
        <f t="shared" si="66"/>
        <v/>
      </c>
    </row>
    <row r="173" spans="1:27" ht="14.25" x14ac:dyDescent="0.25">
      <c r="A173" s="285" t="str">
        <f>IF(ISNA(MATCH(B183,DATEN!$D$18:$D$42,0)),"",INDEX(DATEN!$C$18:$D$42,MATCH(B183,DATEN!$D$18:$D$42,0),1))</f>
        <v/>
      </c>
      <c r="B173" s="66">
        <f t="shared" ref="B173:B182" si="82">B162+1</f>
        <v>44696</v>
      </c>
      <c r="C173" s="67"/>
      <c r="D173" s="68"/>
      <c r="E173" s="69"/>
      <c r="F173" s="70"/>
      <c r="G173" s="71"/>
      <c r="H173" s="84" t="str">
        <f t="shared" ref="H173:H182" si="83">IF(Q173&gt;0,IF(ROUND(F173-E173,6)&gt;=ROUND(Mindest,6),Q173,"&lt;15m!"),"")</f>
        <v/>
      </c>
      <c r="I173" s="72"/>
      <c r="J173" s="72"/>
      <c r="K173" s="73"/>
      <c r="L173" s="89"/>
      <c r="M173" s="95" t="str">
        <f>IF(S173="x",TEXT(V183,"# ?/?")&amp;" !",IF(T173="x","Nein",""))</f>
        <v/>
      </c>
      <c r="N173" s="96">
        <f>IF(S173="",IF(R173&gt;Stunden2,Pausen2,IF(R173&gt;Stunden1,Pausen1,0)),0)</f>
        <v>0</v>
      </c>
      <c r="O173" s="96"/>
      <c r="P173" s="96"/>
      <c r="Q173" s="84">
        <f>IF(F173-E173&gt;0,IF(S173="x",MROUND((F173-E173)*V183,1/1440),F173-E173),0)</f>
        <v>0</v>
      </c>
      <c r="R173" s="96">
        <f>Q173</f>
        <v>0</v>
      </c>
      <c r="S173" s="96" t="str">
        <f>IF(G173=DATEN!$L$87,"x","")</f>
        <v/>
      </c>
      <c r="T173" s="96" t="str">
        <f t="shared" ref="T173:T182" si="84">IF(ISNA(VLOOKUP(G173,ArbKapp,3,FALSE))=TRUE,"",IF(VLOOKUP(G173,ArbKapp,3,FALSE)="x","x",""))</f>
        <v/>
      </c>
      <c r="U173" s="124" t="str">
        <f t="shared" ref="U173:U182" si="85">IF(ISNA(MATCH(G173,Kapp12Ordi,0)),"","x")</f>
        <v/>
      </c>
      <c r="V173" s="90">
        <f>Q183-N183</f>
        <v>0</v>
      </c>
      <c r="W173" s="90" t="s">
        <v>67</v>
      </c>
      <c r="Z173" s="202" t="str">
        <f t="shared" si="65"/>
        <v/>
      </c>
      <c r="AA173" s="203" t="str">
        <f t="shared" si="66"/>
        <v/>
      </c>
    </row>
    <row r="174" spans="1:27" ht="14.25" x14ac:dyDescent="0.25">
      <c r="A174" s="285"/>
      <c r="B174" s="66">
        <f t="shared" si="82"/>
        <v>44696</v>
      </c>
      <c r="C174" s="67"/>
      <c r="D174" s="68"/>
      <c r="E174" s="69"/>
      <c r="F174" s="70"/>
      <c r="G174" s="71"/>
      <c r="H174" s="84" t="str">
        <f t="shared" si="83"/>
        <v/>
      </c>
      <c r="I174" s="72"/>
      <c r="J174" s="72"/>
      <c r="K174" s="73"/>
      <c r="L174" s="89"/>
      <c r="M174" s="95" t="str">
        <f>IF(S174="x",TEXT(V183,"# ?/?")&amp;" !",IF(T174="x","Nein",""))</f>
        <v/>
      </c>
      <c r="N174" s="96">
        <f>IF(S174="",IF(R174&gt;Stunden2,Pausen2-SUM(N173),IF(R174&gt;Stunden1,Pausen1-SUM(N173),0)),0)</f>
        <v>0</v>
      </c>
      <c r="O174" s="96"/>
      <c r="P174" s="96"/>
      <c r="Q174" s="84">
        <f>IF(F174-E174&gt;0,IF(S174="x",MROUND((F174-E174)*V183,1/1440),F174-E174),0)</f>
        <v>0</v>
      </c>
      <c r="R174" s="96">
        <f>IF(Q174&gt;0,IF(AND(E174=F173,S173&lt;&gt;"x"),Q174+R173-N173,Q174),0)</f>
        <v>0</v>
      </c>
      <c r="S174" s="96" t="str">
        <f>IF(G174=DATEN!$L$87,"x","")</f>
        <v/>
      </c>
      <c r="T174" s="96" t="str">
        <f t="shared" si="84"/>
        <v/>
      </c>
      <c r="U174" s="124" t="str">
        <f t="shared" si="85"/>
        <v/>
      </c>
      <c r="V174" s="90">
        <f>IF(ISNA(MATCH("x",U173:U182,0)),MaxZeit,MaxBildung)</f>
        <v>0.41666666666666702</v>
      </c>
      <c r="W174" s="90" t="s">
        <v>75</v>
      </c>
      <c r="Z174" s="202" t="str">
        <f t="shared" si="65"/>
        <v/>
      </c>
      <c r="AA174" s="203" t="str">
        <f t="shared" si="66"/>
        <v/>
      </c>
    </row>
    <row r="175" spans="1:27" ht="14.25" x14ac:dyDescent="0.25">
      <c r="A175" s="285"/>
      <c r="B175" s="66">
        <f t="shared" si="82"/>
        <v>44696</v>
      </c>
      <c r="C175" s="67"/>
      <c r="D175" s="68"/>
      <c r="E175" s="69"/>
      <c r="F175" s="70"/>
      <c r="G175" s="71"/>
      <c r="H175" s="84" t="str">
        <f t="shared" si="83"/>
        <v/>
      </c>
      <c r="I175" s="72"/>
      <c r="J175" s="72"/>
      <c r="K175" s="73"/>
      <c r="L175" s="89"/>
      <c r="M175" s="95" t="str">
        <f>IF(S175="x",TEXT(V183,"# ?/?")&amp;" !",IF(T175="x","Nein",""))</f>
        <v/>
      </c>
      <c r="N175" s="96">
        <f>IF(S175="",IF(R175&gt;Stunden2,Pausen2-SUM(N173:N174),IF(R175&gt;Stunden1,Pausen1-SUM(N173:N174),0)),0)</f>
        <v>0</v>
      </c>
      <c r="O175" s="96"/>
      <c r="P175" s="96"/>
      <c r="Q175" s="84">
        <f>IF(F175-E175&gt;0,IF(S175="x",MROUND((F175-E175)*V183,1/1440),F175-E175),0)</f>
        <v>0</v>
      </c>
      <c r="R175" s="96">
        <f t="shared" ref="R175:R182" si="86">IF(Q175&gt;0,IF(AND(E175=F174,S174&lt;&gt;"x"),Q175+R174-N174,Q175),0)</f>
        <v>0</v>
      </c>
      <c r="S175" s="96" t="str">
        <f>IF(G175=DATEN!$L$87,"x","")</f>
        <v/>
      </c>
      <c r="T175" s="96" t="str">
        <f t="shared" si="84"/>
        <v/>
      </c>
      <c r="U175" s="124" t="str">
        <f t="shared" si="85"/>
        <v/>
      </c>
      <c r="V175" s="92">
        <f>SUMIF(T173:T182,"&lt;&gt;x",H173:H182)-N183</f>
        <v>0</v>
      </c>
      <c r="W175" s="91" t="s">
        <v>81</v>
      </c>
      <c r="Z175" s="202" t="str">
        <f t="shared" si="65"/>
        <v/>
      </c>
      <c r="AA175" s="203" t="str">
        <f t="shared" si="66"/>
        <v/>
      </c>
    </row>
    <row r="176" spans="1:27" ht="14.25" x14ac:dyDescent="0.25">
      <c r="A176" s="285"/>
      <c r="B176" s="66">
        <f t="shared" si="82"/>
        <v>44696</v>
      </c>
      <c r="C176" s="67"/>
      <c r="D176" s="68"/>
      <c r="E176" s="69"/>
      <c r="F176" s="70"/>
      <c r="G176" s="71"/>
      <c r="H176" s="84" t="str">
        <f t="shared" si="83"/>
        <v/>
      </c>
      <c r="I176" s="72"/>
      <c r="J176" s="72"/>
      <c r="K176" s="73"/>
      <c r="L176" s="89"/>
      <c r="M176" s="95" t="str">
        <f>IF(S176="x",TEXT(V183,"# ?/?")&amp;" !",IF(T176="x","Nein",""))</f>
        <v/>
      </c>
      <c r="N176" s="96">
        <f>IF(S176="",IF(R176&gt;Stunden2,Pausen2-SUM(N173:N175),IF(R176&gt;Stunden1,Pausen1-SUM(N173:N175),0)),0)</f>
        <v>0</v>
      </c>
      <c r="O176" s="96"/>
      <c r="P176" s="96"/>
      <c r="Q176" s="84">
        <f>IF(F176-E176&gt;0,IF(S176="x",MROUND((F176-E176)*V183,1/1440),F176-E176),0)</f>
        <v>0</v>
      </c>
      <c r="R176" s="96">
        <f t="shared" si="86"/>
        <v>0</v>
      </c>
      <c r="S176" s="96" t="str">
        <f>IF(G176=DATEN!$L$87,"x","")</f>
        <v/>
      </c>
      <c r="T176" s="96" t="str">
        <f t="shared" si="84"/>
        <v/>
      </c>
      <c r="U176" s="124" t="str">
        <f t="shared" si="85"/>
        <v/>
      </c>
      <c r="V176" s="90">
        <f>IF(V175&gt;V174,V174,V175)</f>
        <v>0</v>
      </c>
      <c r="W176" s="90" t="s">
        <v>79</v>
      </c>
      <c r="Z176" s="202" t="str">
        <f t="shared" si="65"/>
        <v/>
      </c>
      <c r="AA176" s="203" t="str">
        <f t="shared" si="66"/>
        <v/>
      </c>
    </row>
    <row r="177" spans="1:27" ht="14.25" x14ac:dyDescent="0.25">
      <c r="A177" s="285"/>
      <c r="B177" s="66">
        <f t="shared" si="82"/>
        <v>44696</v>
      </c>
      <c r="C177" s="67"/>
      <c r="D177" s="68"/>
      <c r="E177" s="69"/>
      <c r="F177" s="70"/>
      <c r="G177" s="71"/>
      <c r="H177" s="84" t="str">
        <f t="shared" si="83"/>
        <v/>
      </c>
      <c r="I177" s="72"/>
      <c r="J177" s="72"/>
      <c r="K177" s="73"/>
      <c r="L177" s="89"/>
      <c r="M177" s="95" t="str">
        <f>IF(S177="x",TEXT(V183,"# ?/?")&amp;" !",IF(T177="x","Nein",""))</f>
        <v/>
      </c>
      <c r="N177" s="96">
        <f>IF(S177="",IF(R177&gt;Stunden2,Pausen2-SUM(N173:N176),IF(R177&gt;Stunden1,Pausen1-SUM(N173:N176),0)),0)</f>
        <v>0</v>
      </c>
      <c r="O177" s="96"/>
      <c r="P177" s="96"/>
      <c r="Q177" s="84">
        <f>IF(F177-E177&gt;0,IF(S177="x",MROUND((F177-E177)*V183,1/1440),F177-E177),0)</f>
        <v>0</v>
      </c>
      <c r="R177" s="96">
        <f t="shared" si="86"/>
        <v>0</v>
      </c>
      <c r="S177" s="96" t="str">
        <f>IF(G177=DATEN!$L$87,"x","")</f>
        <v/>
      </c>
      <c r="T177" s="96" t="str">
        <f t="shared" si="84"/>
        <v/>
      </c>
      <c r="U177" s="124" t="str">
        <f t="shared" si="85"/>
        <v/>
      </c>
      <c r="V177" s="90">
        <f>V176+SUMIF(T173:T182,"x",H173:H182)</f>
        <v>0</v>
      </c>
      <c r="W177" s="91" t="s">
        <v>80</v>
      </c>
      <c r="Z177" s="202" t="str">
        <f t="shared" si="65"/>
        <v/>
      </c>
      <c r="AA177" s="203" t="str">
        <f t="shared" si="66"/>
        <v/>
      </c>
    </row>
    <row r="178" spans="1:27" ht="14.25" x14ac:dyDescent="0.25">
      <c r="A178" s="285"/>
      <c r="B178" s="66">
        <f t="shared" si="82"/>
        <v>44696</v>
      </c>
      <c r="C178" s="67"/>
      <c r="D178" s="68"/>
      <c r="E178" s="69"/>
      <c r="F178" s="70"/>
      <c r="G178" s="71"/>
      <c r="H178" s="84" t="str">
        <f t="shared" si="83"/>
        <v/>
      </c>
      <c r="I178" s="72"/>
      <c r="J178" s="72"/>
      <c r="K178" s="73"/>
      <c r="L178" s="89"/>
      <c r="M178" s="95" t="str">
        <f>IF(S178="x",TEXT(V183,"# ?/?")&amp;" !",IF(T178="x","Nein",""))</f>
        <v/>
      </c>
      <c r="N178" s="96">
        <f>IF(S178="",IF(R178&gt;Stunden2,Pausen2-SUM(N173:N177),IF(R178&gt;Stunden1,Pausen1-SUM(N173:N177),0)),0)</f>
        <v>0</v>
      </c>
      <c r="O178" s="96"/>
      <c r="P178" s="96"/>
      <c r="Q178" s="84">
        <f>IF(F178-E178&gt;0,IF(S178="x",MROUND((F178-E178)*V183,1/1440),F178-E178),0)</f>
        <v>0</v>
      </c>
      <c r="R178" s="96">
        <f t="shared" si="86"/>
        <v>0</v>
      </c>
      <c r="S178" s="96" t="str">
        <f>IF(G178=DATEN!$L$87,"x","")</f>
        <v/>
      </c>
      <c r="T178" s="96" t="str">
        <f t="shared" si="84"/>
        <v/>
      </c>
      <c r="U178" s="124" t="str">
        <f t="shared" si="85"/>
        <v/>
      </c>
      <c r="V178" s="90"/>
      <c r="W178" s="91"/>
      <c r="Z178" s="202" t="str">
        <f t="shared" si="65"/>
        <v/>
      </c>
      <c r="AA178" s="203" t="str">
        <f t="shared" si="66"/>
        <v/>
      </c>
    </row>
    <row r="179" spans="1:27" ht="14.25" x14ac:dyDescent="0.25">
      <c r="A179" s="285"/>
      <c r="B179" s="66">
        <f t="shared" si="82"/>
        <v>44696</v>
      </c>
      <c r="C179" s="67"/>
      <c r="D179" s="68"/>
      <c r="E179" s="69"/>
      <c r="F179" s="70"/>
      <c r="G179" s="71"/>
      <c r="H179" s="84" t="str">
        <f t="shared" si="83"/>
        <v/>
      </c>
      <c r="I179" s="72"/>
      <c r="J179" s="72"/>
      <c r="K179" s="73"/>
      <c r="L179" s="89"/>
      <c r="M179" s="95" t="str">
        <f>IF(S179="x",TEXT(V183,"# ?/?")&amp;" !",IF(T179="x","Nein",""))</f>
        <v/>
      </c>
      <c r="N179" s="96">
        <f>IF(S179="",IF(R179&gt;Stunden2,Pausen2-SUM(N173:N178),IF(R179&gt;Stunden1,Pausen1-SUM(N173:N178),0)),0)</f>
        <v>0</v>
      </c>
      <c r="O179" s="96"/>
      <c r="P179" s="96"/>
      <c r="Q179" s="84">
        <f>IF(F179-E179&gt;0,IF(S179="x",MROUND((F179-E179)*V183,1/1440),F179-E179),0)</f>
        <v>0</v>
      </c>
      <c r="R179" s="96">
        <f t="shared" si="86"/>
        <v>0</v>
      </c>
      <c r="S179" s="96" t="str">
        <f>IF(G179=DATEN!$L$87,"x","")</f>
        <v/>
      </c>
      <c r="T179" s="96" t="str">
        <f t="shared" si="84"/>
        <v/>
      </c>
      <c r="U179" s="124" t="str">
        <f t="shared" si="85"/>
        <v/>
      </c>
      <c r="V179" s="90"/>
      <c r="W179" s="91"/>
      <c r="Z179" s="202" t="str">
        <f t="shared" si="65"/>
        <v/>
      </c>
      <c r="AA179" s="203" t="str">
        <f t="shared" si="66"/>
        <v/>
      </c>
    </row>
    <row r="180" spans="1:27" ht="14.25" x14ac:dyDescent="0.25">
      <c r="A180" s="285"/>
      <c r="B180" s="66">
        <f t="shared" si="82"/>
        <v>44696</v>
      </c>
      <c r="C180" s="67"/>
      <c r="D180" s="68"/>
      <c r="E180" s="69"/>
      <c r="F180" s="70"/>
      <c r="G180" s="71"/>
      <c r="H180" s="84" t="str">
        <f t="shared" si="83"/>
        <v/>
      </c>
      <c r="I180" s="72"/>
      <c r="J180" s="72"/>
      <c r="K180" s="73"/>
      <c r="L180" s="89"/>
      <c r="M180" s="95" t="str">
        <f>IF(S180="x",TEXT(V183,"# ?/?")&amp;" !",IF(T180="x","Nein",""))</f>
        <v/>
      </c>
      <c r="N180" s="96">
        <f>IF(S180="",IF(R180&gt;Stunden2,Pausen2-SUM(N173:N179),IF(R180&gt;Stunden1,Pausen1-SUM(N173:N179),0)),0)</f>
        <v>0</v>
      </c>
      <c r="O180" s="96"/>
      <c r="P180" s="96"/>
      <c r="Q180" s="84">
        <f>IF(F180-E180&gt;0,IF(S180="x",MROUND((F180-E180)*V183,1/1440),F180-E180),0)</f>
        <v>0</v>
      </c>
      <c r="R180" s="96">
        <f t="shared" si="86"/>
        <v>0</v>
      </c>
      <c r="S180" s="96" t="str">
        <f>IF(G180=DATEN!$L$87,"x","")</f>
        <v/>
      </c>
      <c r="T180" s="96" t="str">
        <f t="shared" si="84"/>
        <v/>
      </c>
      <c r="U180" s="124" t="str">
        <f t="shared" si="85"/>
        <v/>
      </c>
      <c r="Z180" s="202" t="str">
        <f t="shared" si="65"/>
        <v/>
      </c>
      <c r="AA180" s="203" t="str">
        <f t="shared" si="66"/>
        <v/>
      </c>
    </row>
    <row r="181" spans="1:27" ht="14.25" x14ac:dyDescent="0.25">
      <c r="A181" s="285"/>
      <c r="B181" s="66">
        <f t="shared" si="82"/>
        <v>44696</v>
      </c>
      <c r="C181" s="67"/>
      <c r="D181" s="68"/>
      <c r="E181" s="69"/>
      <c r="F181" s="70"/>
      <c r="G181" s="71"/>
      <c r="H181" s="84" t="str">
        <f t="shared" si="83"/>
        <v/>
      </c>
      <c r="I181" s="72"/>
      <c r="J181" s="72"/>
      <c r="K181" s="73"/>
      <c r="L181" s="89"/>
      <c r="M181" s="95" t="str">
        <f>IF(S181="x",TEXT(V183,"# ?/?")&amp;" !",IF(T181="x","Nein",""))</f>
        <v/>
      </c>
      <c r="N181" s="96">
        <f>IF(S181="",IF(R181&gt;Stunden2,Pausen2-SUM(N173:N180),IF(R181&gt;Stunden1,Pausen1-SUM(N173:N180),0)),0)</f>
        <v>0</v>
      </c>
      <c r="O181" s="96"/>
      <c r="P181" s="96"/>
      <c r="Q181" s="84">
        <f>IF(F181-E181&gt;0,IF(S181="x",MROUND((F181-E181)*V183,1/1440),F181-E181),0)</f>
        <v>0</v>
      </c>
      <c r="R181" s="96">
        <f t="shared" si="86"/>
        <v>0</v>
      </c>
      <c r="S181" s="96" t="str">
        <f>IF(G181=DATEN!$L$87,"x","")</f>
        <v/>
      </c>
      <c r="T181" s="96" t="str">
        <f t="shared" si="84"/>
        <v/>
      </c>
      <c r="U181" s="124" t="str">
        <f t="shared" si="85"/>
        <v/>
      </c>
      <c r="Z181" s="202" t="str">
        <f t="shared" si="65"/>
        <v/>
      </c>
      <c r="AA181" s="203" t="str">
        <f t="shared" si="66"/>
        <v/>
      </c>
    </row>
    <row r="182" spans="1:27" ht="14.25" x14ac:dyDescent="0.25">
      <c r="A182" s="286"/>
      <c r="B182" s="66">
        <f t="shared" si="82"/>
        <v>44696</v>
      </c>
      <c r="C182" s="67"/>
      <c r="D182" s="68"/>
      <c r="E182" s="69"/>
      <c r="F182" s="70"/>
      <c r="G182" s="71"/>
      <c r="H182" s="84" t="str">
        <f t="shared" si="83"/>
        <v/>
      </c>
      <c r="I182" s="72"/>
      <c r="J182" s="72"/>
      <c r="K182" s="73"/>
      <c r="L182" s="89"/>
      <c r="M182" s="95" t="str">
        <f>IF(S182="x",TEXT(V183,"# ?/?")&amp;" !",IF(T182="x","Nein",""))</f>
        <v/>
      </c>
      <c r="N182" s="96">
        <f>IF(S182="",IF(R182&gt;Stunden2,Pausen2-SUM(N173:N181),IF(R182&gt;Stunden1,Pausen1-SUM(N173:N181),0)),0)</f>
        <v>0</v>
      </c>
      <c r="O182" s="96"/>
      <c r="P182" s="96"/>
      <c r="Q182" s="84">
        <f>IF(F182-E182&gt;0,IF(S182="x",MROUND((F182-E182)*V183,1/1440),F182-E182),0)</f>
        <v>0</v>
      </c>
      <c r="R182" s="96">
        <f t="shared" si="86"/>
        <v>0</v>
      </c>
      <c r="S182" s="96" t="str">
        <f>IF(G182=DATEN!$L$87,"x","")</f>
        <v/>
      </c>
      <c r="T182" s="96" t="str">
        <f t="shared" si="84"/>
        <v/>
      </c>
      <c r="U182" s="124" t="str">
        <f t="shared" si="85"/>
        <v/>
      </c>
      <c r="Z182" s="202" t="str">
        <f t="shared" si="65"/>
        <v/>
      </c>
      <c r="AA182" s="203" t="str">
        <f t="shared" si="66"/>
        <v/>
      </c>
    </row>
    <row r="183" spans="1:27" ht="14.25" customHeight="1" x14ac:dyDescent="0.25">
      <c r="A183" s="2" t="str">
        <f>IF(LEN(B183)&gt;0,IF(WEEKDAY(B183)=4,TRUNC((B183-DATE(YEAR(B183+3-MOD(B183-2,7)),1,MOD(B183-2,7)-9))/7),IF(WEEKDAY(B183)=5,"KW","")),"")</f>
        <v/>
      </c>
      <c r="B183" s="81">
        <f>B172+1</f>
        <v>44696</v>
      </c>
      <c r="C183" s="78">
        <f>IF(WEEKDAY(B183)=1,7,WEEKDAY(B183)-1)</f>
        <v>6</v>
      </c>
      <c r="D183" s="79" t="str" cm="1">
        <f t="array" aca="1" ref="D183" ca="1">IF(LEN(B183)&gt;0,IF(OR(INDIRECT("DATEN!D"&amp;9+C183)=0,NOT(ISNA(MATCH(B183,DATEN!$D$18:$D$33,0)))),"X",IF(OR(B183=DATEN!$D$26-1,B183=DATEN!$D$27-2,B183=DATEN!$D$30-2),"V","")),"")</f>
        <v>X</v>
      </c>
      <c r="E183" s="294" t="str">
        <f>IF(E173&gt;0,IF(VALUE("24:00:00")-VALUE(MAX(F162:F171))+VALUE(E173)&lt;VALUE("11:00:00"),"Ruhezeit!",""),"")</f>
        <v/>
      </c>
      <c r="F183" s="295"/>
      <c r="G183" s="80" t="s">
        <v>68</v>
      </c>
      <c r="H183" s="74">
        <f>V177</f>
        <v>0</v>
      </c>
      <c r="I183" s="76"/>
      <c r="J183" s="76"/>
      <c r="K183" s="107" cm="1">
        <f t="array" aca="1" ref="K183" ca="1">IF(LEN(B183)&gt;0,IF(AND(D183&lt;&gt;"X",I183&lt;&gt;"U",I183&lt;&gt;"u",I183&lt;&gt;"K",I183&lt;&gt;"k",OR(I183="F",I183="f",H183&lt;&gt;0,DATEN!$H$8=1),J183&lt;&gt;"f",J183&lt;&gt;"F"),IF(D183="V",H183-INDIRECT("DATEN!D"&amp;9+C183)/2,H183-INDIRECT("DATEN!D"&amp;9+C183)),H183),"")</f>
        <v>0</v>
      </c>
      <c r="L183" s="146" t="str">
        <f>IF(X183&gt;MaxWoZeit,"WoArbZeit&gt;48h!","")</f>
        <v/>
      </c>
      <c r="M183" s="93" t="str">
        <f>IF(V175&gt;V176,V175-V176,"")</f>
        <v/>
      </c>
      <c r="N183" s="93">
        <f>SUM(N173:N182)</f>
        <v>0</v>
      </c>
      <c r="O183" s="93" t="str">
        <f>IF(WEEKDAY(B183,2)=7,SUMIF('Auswertung-Wochen'!$Y$2:$Y$366,P183,'Auswertung-Wochen'!$V$2:$V$366)-SUMIF('Auswertung-Wochen'!$Y$2:$Y$366,P183,'Auswertung-Wochen'!$W$2:$W$366),"")</f>
        <v/>
      </c>
      <c r="P183" s="93" t="str">
        <f>YEAR(B183)&amp;"-"&amp;TEXT(_xlfn.ISOWEEKNUM(B183),"00")</f>
        <v>2026-20</v>
      </c>
      <c r="Q183" s="94">
        <f>SUM(Q173:Q182)</f>
        <v>0</v>
      </c>
      <c r="R183" s="94"/>
      <c r="S183" s="94"/>
      <c r="T183" s="94"/>
      <c r="U183" s="125"/>
      <c r="V183" s="105">
        <f ca="1">IF(D183="x",DATEN!$N$88,DATEN!$N$87)</f>
        <v>0.16666666666666666</v>
      </c>
      <c r="W183" s="91" t="s">
        <v>92</v>
      </c>
      <c r="X183" s="145">
        <f>IF(LEN(B183)&gt;0,IF(WEEKDAY(B183,2)=1,H183,H183+X172),X172)</f>
        <v>0</v>
      </c>
      <c r="Z183" s="202" t="str">
        <f t="shared" si="65"/>
        <v/>
      </c>
      <c r="AA183" s="203" t="str">
        <f t="shared" si="66"/>
        <v/>
      </c>
    </row>
    <row r="184" spans="1:27" ht="14.25" x14ac:dyDescent="0.25">
      <c r="A184" s="285" t="str">
        <f>IF(ISNA(MATCH(B194,DATEN!$D$18:$D$42,0)),"",INDEX(DATEN!$C$18:$D$42,MATCH(B194,DATEN!$D$18:$D$42,0),1))</f>
        <v/>
      </c>
      <c r="B184" s="66">
        <f t="shared" ref="B184:B193" si="87">B173+1</f>
        <v>44697</v>
      </c>
      <c r="C184" s="67"/>
      <c r="D184" s="68"/>
      <c r="E184" s="69"/>
      <c r="F184" s="70"/>
      <c r="G184" s="71"/>
      <c r="H184" s="84" t="str">
        <f t="shared" ref="H184:H193" si="88">IF(Q184&gt;0,IF(ROUND(F184-E184,6)&gt;=ROUND(Mindest,6),Q184,"&lt;15m!"),"")</f>
        <v/>
      </c>
      <c r="I184" s="72"/>
      <c r="J184" s="72"/>
      <c r="K184" s="73"/>
      <c r="L184" s="89"/>
      <c r="M184" s="95" t="str">
        <f>IF(S184="x",TEXT(V194,"# ?/?")&amp;" !",IF(T184="x","Nein",""))</f>
        <v/>
      </c>
      <c r="N184" s="96">
        <f>IF(S184="",IF(R184&gt;Stunden2,Pausen2,IF(R184&gt;Stunden1,Pausen1,0)),0)</f>
        <v>0</v>
      </c>
      <c r="O184" s="96"/>
      <c r="P184" s="96"/>
      <c r="Q184" s="84">
        <f>IF(F184-E184&gt;0,IF(S184="x",MROUND((F184-E184)*V194,1/1440),F184-E184),0)</f>
        <v>0</v>
      </c>
      <c r="R184" s="96">
        <f>Q184</f>
        <v>0</v>
      </c>
      <c r="S184" s="96" t="str">
        <f>IF(G184=DATEN!$L$87,"x","")</f>
        <v/>
      </c>
      <c r="T184" s="96" t="str">
        <f t="shared" ref="T184:T193" si="89">IF(ISNA(VLOOKUP(G184,ArbKapp,3,FALSE))=TRUE,"",IF(VLOOKUP(G184,ArbKapp,3,FALSE)="x","x",""))</f>
        <v/>
      </c>
      <c r="U184" s="124" t="str">
        <f t="shared" ref="U184:U193" si="90">IF(ISNA(MATCH(G184,Kapp12Ordi,0)),"","x")</f>
        <v/>
      </c>
      <c r="V184" s="90">
        <f>Q194-N194</f>
        <v>0</v>
      </c>
      <c r="W184" s="90" t="s">
        <v>67</v>
      </c>
      <c r="Z184" s="202" t="str">
        <f t="shared" si="65"/>
        <v/>
      </c>
      <c r="AA184" s="203" t="str">
        <f t="shared" si="66"/>
        <v/>
      </c>
    </row>
    <row r="185" spans="1:27" ht="14.25" x14ac:dyDescent="0.25">
      <c r="A185" s="285"/>
      <c r="B185" s="66">
        <f t="shared" si="87"/>
        <v>44697</v>
      </c>
      <c r="C185" s="67"/>
      <c r="D185" s="68"/>
      <c r="E185" s="69"/>
      <c r="F185" s="70"/>
      <c r="G185" s="71"/>
      <c r="H185" s="84" t="str">
        <f t="shared" si="88"/>
        <v/>
      </c>
      <c r="I185" s="72"/>
      <c r="J185" s="72"/>
      <c r="K185" s="73"/>
      <c r="L185" s="89"/>
      <c r="M185" s="95" t="str">
        <f>IF(S185="x",TEXT(V194,"# ?/?")&amp;" !",IF(T185="x","Nein",""))</f>
        <v/>
      </c>
      <c r="N185" s="96">
        <f>IF(S185="",IF(R185&gt;Stunden2,Pausen2-SUM(N184),IF(R185&gt;Stunden1,Pausen1-SUM(N184),0)),0)</f>
        <v>0</v>
      </c>
      <c r="O185" s="96"/>
      <c r="P185" s="96"/>
      <c r="Q185" s="84">
        <f>IF(F185-E185&gt;0,IF(S185="x",MROUND((F185-E185)*V194,1/1440),F185-E185),0)</f>
        <v>0</v>
      </c>
      <c r="R185" s="96">
        <f>IF(Q185&gt;0,IF(AND(E185=F184,S184&lt;&gt;"x"),Q185+R184-N184,Q185),0)</f>
        <v>0</v>
      </c>
      <c r="S185" s="96" t="str">
        <f>IF(G185=DATEN!$L$87,"x","")</f>
        <v/>
      </c>
      <c r="T185" s="96" t="str">
        <f t="shared" si="89"/>
        <v/>
      </c>
      <c r="U185" s="124" t="str">
        <f t="shared" si="90"/>
        <v/>
      </c>
      <c r="V185" s="90">
        <f>IF(ISNA(MATCH("x",U184:U193,0)),MaxZeit,MaxBildung)</f>
        <v>0.41666666666666702</v>
      </c>
      <c r="W185" s="90" t="s">
        <v>75</v>
      </c>
      <c r="Z185" s="202" t="str">
        <f t="shared" si="65"/>
        <v/>
      </c>
      <c r="AA185" s="203" t="str">
        <f t="shared" si="66"/>
        <v/>
      </c>
    </row>
    <row r="186" spans="1:27" ht="14.25" x14ac:dyDescent="0.25">
      <c r="A186" s="285"/>
      <c r="B186" s="66">
        <f t="shared" si="87"/>
        <v>44697</v>
      </c>
      <c r="C186" s="67"/>
      <c r="D186" s="68"/>
      <c r="E186" s="69"/>
      <c r="F186" s="70"/>
      <c r="G186" s="71"/>
      <c r="H186" s="84" t="str">
        <f t="shared" si="88"/>
        <v/>
      </c>
      <c r="I186" s="72"/>
      <c r="J186" s="72"/>
      <c r="K186" s="73"/>
      <c r="L186" s="89"/>
      <c r="M186" s="95" t="str">
        <f>IF(S186="x",TEXT(V194,"# ?/?")&amp;" !",IF(T186="x","Nein",""))</f>
        <v/>
      </c>
      <c r="N186" s="96">
        <f>IF(S186="",IF(R186&gt;Stunden2,Pausen2-SUM(N184:N185),IF(R186&gt;Stunden1,Pausen1-SUM(N184:N185),0)),0)</f>
        <v>0</v>
      </c>
      <c r="O186" s="96"/>
      <c r="P186" s="96"/>
      <c r="Q186" s="84">
        <f>IF(F186-E186&gt;0,IF(S186="x",MROUND((F186-E186)*V194,1/1440),F186-E186),0)</f>
        <v>0</v>
      </c>
      <c r="R186" s="96">
        <f t="shared" ref="R186:R193" si="91">IF(Q186&gt;0,IF(AND(E186=F185,S185&lt;&gt;"x"),Q186+R185-N185,Q186),0)</f>
        <v>0</v>
      </c>
      <c r="S186" s="96" t="str">
        <f>IF(G186=DATEN!$L$87,"x","")</f>
        <v/>
      </c>
      <c r="T186" s="96" t="str">
        <f t="shared" si="89"/>
        <v/>
      </c>
      <c r="U186" s="124" t="str">
        <f t="shared" si="90"/>
        <v/>
      </c>
      <c r="V186" s="92">
        <f>SUMIF(T184:T193,"&lt;&gt;x",H184:H193)-N194</f>
        <v>0</v>
      </c>
      <c r="W186" s="91" t="s">
        <v>81</v>
      </c>
      <c r="Z186" s="202" t="str">
        <f t="shared" si="65"/>
        <v/>
      </c>
      <c r="AA186" s="203" t="str">
        <f t="shared" si="66"/>
        <v/>
      </c>
    </row>
    <row r="187" spans="1:27" ht="14.25" x14ac:dyDescent="0.25">
      <c r="A187" s="285"/>
      <c r="B187" s="66">
        <f t="shared" si="87"/>
        <v>44697</v>
      </c>
      <c r="C187" s="67"/>
      <c r="D187" s="68"/>
      <c r="E187" s="69"/>
      <c r="F187" s="70"/>
      <c r="G187" s="71"/>
      <c r="H187" s="84" t="str">
        <f t="shared" si="88"/>
        <v/>
      </c>
      <c r="I187" s="72"/>
      <c r="J187" s="72"/>
      <c r="K187" s="73"/>
      <c r="L187" s="89"/>
      <c r="M187" s="95" t="str">
        <f>IF(S187="x",TEXT(V194,"# ?/?")&amp;" !",IF(T187="x","Nein",""))</f>
        <v/>
      </c>
      <c r="N187" s="96">
        <f>IF(S187="",IF(R187&gt;Stunden2,Pausen2-SUM(N184:N186),IF(R187&gt;Stunden1,Pausen1-SUM(N184:N186),0)),0)</f>
        <v>0</v>
      </c>
      <c r="O187" s="96"/>
      <c r="P187" s="96"/>
      <c r="Q187" s="84">
        <f>IF(F187-E187&gt;0,IF(S187="x",MROUND((F187-E187)*V194,1/1440),F187-E187),0)</f>
        <v>0</v>
      </c>
      <c r="R187" s="96">
        <f t="shared" si="91"/>
        <v>0</v>
      </c>
      <c r="S187" s="96" t="str">
        <f>IF(G187=DATEN!$L$87,"x","")</f>
        <v/>
      </c>
      <c r="T187" s="96" t="str">
        <f t="shared" si="89"/>
        <v/>
      </c>
      <c r="U187" s="124" t="str">
        <f t="shared" si="90"/>
        <v/>
      </c>
      <c r="V187" s="90">
        <f>IF(V186&gt;V185,V185,V186)</f>
        <v>0</v>
      </c>
      <c r="W187" s="90" t="s">
        <v>79</v>
      </c>
      <c r="Z187" s="202" t="str">
        <f t="shared" si="65"/>
        <v/>
      </c>
      <c r="AA187" s="203" t="str">
        <f t="shared" si="66"/>
        <v/>
      </c>
    </row>
    <row r="188" spans="1:27" ht="14.25" x14ac:dyDescent="0.25">
      <c r="A188" s="285"/>
      <c r="B188" s="66">
        <f t="shared" si="87"/>
        <v>44697</v>
      </c>
      <c r="C188" s="67"/>
      <c r="D188" s="68"/>
      <c r="E188" s="69"/>
      <c r="F188" s="70"/>
      <c r="G188" s="71"/>
      <c r="H188" s="84" t="str">
        <f t="shared" si="88"/>
        <v/>
      </c>
      <c r="I188" s="72"/>
      <c r="J188" s="72"/>
      <c r="K188" s="73"/>
      <c r="L188" s="89"/>
      <c r="M188" s="95" t="str">
        <f>IF(S188="x",TEXT(V194,"# ?/?")&amp;" !",IF(T188="x","Nein",""))</f>
        <v/>
      </c>
      <c r="N188" s="96">
        <f>IF(S188="",IF(R188&gt;Stunden2,Pausen2-SUM(N184:N187),IF(R188&gt;Stunden1,Pausen1-SUM(N184:N187),0)),0)</f>
        <v>0</v>
      </c>
      <c r="O188" s="96"/>
      <c r="P188" s="96"/>
      <c r="Q188" s="84">
        <f>IF(F188-E188&gt;0,IF(S188="x",MROUND((F188-E188)*V194,1/1440),F188-E188),0)</f>
        <v>0</v>
      </c>
      <c r="R188" s="96">
        <f t="shared" si="91"/>
        <v>0</v>
      </c>
      <c r="S188" s="96" t="str">
        <f>IF(G188=DATEN!$L$87,"x","")</f>
        <v/>
      </c>
      <c r="T188" s="96" t="str">
        <f t="shared" si="89"/>
        <v/>
      </c>
      <c r="U188" s="124" t="str">
        <f t="shared" si="90"/>
        <v/>
      </c>
      <c r="V188" s="90">
        <f>V187+SUMIF(T184:T193,"x",H184:H193)</f>
        <v>0</v>
      </c>
      <c r="W188" s="91" t="s">
        <v>80</v>
      </c>
      <c r="Z188" s="202" t="str">
        <f t="shared" si="65"/>
        <v/>
      </c>
      <c r="AA188" s="203" t="str">
        <f t="shared" si="66"/>
        <v/>
      </c>
    </row>
    <row r="189" spans="1:27" ht="14.25" x14ac:dyDescent="0.25">
      <c r="A189" s="285"/>
      <c r="B189" s="66">
        <f t="shared" si="87"/>
        <v>44697</v>
      </c>
      <c r="C189" s="67"/>
      <c r="D189" s="68"/>
      <c r="E189" s="69"/>
      <c r="F189" s="70"/>
      <c r="G189" s="71"/>
      <c r="H189" s="84" t="str">
        <f t="shared" si="88"/>
        <v/>
      </c>
      <c r="I189" s="72"/>
      <c r="J189" s="72"/>
      <c r="K189" s="73"/>
      <c r="L189" s="89"/>
      <c r="M189" s="95" t="str">
        <f>IF(S189="x",TEXT(V194,"# ?/?")&amp;" !",IF(T189="x","Nein",""))</f>
        <v/>
      </c>
      <c r="N189" s="96">
        <f>IF(S189="",IF(R189&gt;Stunden2,Pausen2-SUM(N184:N188),IF(R189&gt;Stunden1,Pausen1-SUM(N184:N188),0)),0)</f>
        <v>0</v>
      </c>
      <c r="O189" s="96"/>
      <c r="P189" s="96"/>
      <c r="Q189" s="84">
        <f>IF(F189-E189&gt;0,IF(S189="x",MROUND((F189-E189)*V194,1/1440),F189-E189),0)</f>
        <v>0</v>
      </c>
      <c r="R189" s="96">
        <f t="shared" si="91"/>
        <v>0</v>
      </c>
      <c r="S189" s="96" t="str">
        <f>IF(G189=DATEN!$L$87,"x","")</f>
        <v/>
      </c>
      <c r="T189" s="96" t="str">
        <f t="shared" si="89"/>
        <v/>
      </c>
      <c r="U189" s="124" t="str">
        <f t="shared" si="90"/>
        <v/>
      </c>
      <c r="V189" s="90"/>
      <c r="W189" s="91"/>
      <c r="Z189" s="202" t="str">
        <f t="shared" si="65"/>
        <v/>
      </c>
      <c r="AA189" s="203" t="str">
        <f t="shared" si="66"/>
        <v/>
      </c>
    </row>
    <row r="190" spans="1:27" ht="14.25" x14ac:dyDescent="0.25">
      <c r="A190" s="285"/>
      <c r="B190" s="66">
        <f t="shared" si="87"/>
        <v>44697</v>
      </c>
      <c r="C190" s="67"/>
      <c r="D190" s="68"/>
      <c r="E190" s="69"/>
      <c r="F190" s="70"/>
      <c r="G190" s="71"/>
      <c r="H190" s="84" t="str">
        <f t="shared" si="88"/>
        <v/>
      </c>
      <c r="I190" s="72"/>
      <c r="J190" s="72"/>
      <c r="K190" s="73"/>
      <c r="L190" s="89"/>
      <c r="M190" s="95" t="str">
        <f>IF(S190="x",TEXT(V194,"# ?/?")&amp;" !",IF(T190="x","Nein",""))</f>
        <v/>
      </c>
      <c r="N190" s="96">
        <f>IF(S190="",IF(R190&gt;Stunden2,Pausen2-SUM(N184:N189),IF(R190&gt;Stunden1,Pausen1-SUM(N184:N189),0)),0)</f>
        <v>0</v>
      </c>
      <c r="O190" s="96"/>
      <c r="P190" s="96"/>
      <c r="Q190" s="84">
        <f>IF(F190-E190&gt;0,IF(S190="x",MROUND((F190-E190)*V194,1/1440),F190-E190),0)</f>
        <v>0</v>
      </c>
      <c r="R190" s="96">
        <f t="shared" si="91"/>
        <v>0</v>
      </c>
      <c r="S190" s="96" t="str">
        <f>IF(G190=DATEN!$L$87,"x","")</f>
        <v/>
      </c>
      <c r="T190" s="96" t="str">
        <f t="shared" si="89"/>
        <v/>
      </c>
      <c r="U190" s="124" t="str">
        <f t="shared" si="90"/>
        <v/>
      </c>
      <c r="V190" s="90"/>
      <c r="W190" s="91"/>
      <c r="Z190" s="202" t="str">
        <f t="shared" si="65"/>
        <v/>
      </c>
      <c r="AA190" s="203" t="str">
        <f t="shared" si="66"/>
        <v/>
      </c>
    </row>
    <row r="191" spans="1:27" ht="14.25" x14ac:dyDescent="0.25">
      <c r="A191" s="285"/>
      <c r="B191" s="66">
        <f t="shared" si="87"/>
        <v>44697</v>
      </c>
      <c r="C191" s="67"/>
      <c r="D191" s="68"/>
      <c r="E191" s="69"/>
      <c r="F191" s="70"/>
      <c r="G191" s="71"/>
      <c r="H191" s="84" t="str">
        <f t="shared" si="88"/>
        <v/>
      </c>
      <c r="I191" s="72"/>
      <c r="J191" s="72"/>
      <c r="K191" s="73"/>
      <c r="L191" s="89"/>
      <c r="M191" s="95" t="str">
        <f>IF(S191="x",TEXT(V194,"# ?/?")&amp;" !",IF(T191="x","Nein",""))</f>
        <v/>
      </c>
      <c r="N191" s="96">
        <f>IF(S191="",IF(R191&gt;Stunden2,Pausen2-SUM(N184:N190),IF(R191&gt;Stunden1,Pausen1-SUM(N184:N190),0)),0)</f>
        <v>0</v>
      </c>
      <c r="O191" s="96"/>
      <c r="P191" s="96"/>
      <c r="Q191" s="84">
        <f>IF(F191-E191&gt;0,IF(S191="x",MROUND((F191-E191)*V194,1/1440),F191-E191),0)</f>
        <v>0</v>
      </c>
      <c r="R191" s="96">
        <f t="shared" si="91"/>
        <v>0</v>
      </c>
      <c r="S191" s="96" t="str">
        <f>IF(G191=DATEN!$L$87,"x","")</f>
        <v/>
      </c>
      <c r="T191" s="96" t="str">
        <f t="shared" si="89"/>
        <v/>
      </c>
      <c r="U191" s="124" t="str">
        <f t="shared" si="90"/>
        <v/>
      </c>
      <c r="Z191" s="202" t="str">
        <f t="shared" si="65"/>
        <v/>
      </c>
      <c r="AA191" s="203" t="str">
        <f t="shared" si="66"/>
        <v/>
      </c>
    </row>
    <row r="192" spans="1:27" ht="14.25" x14ac:dyDescent="0.25">
      <c r="A192" s="285"/>
      <c r="B192" s="66">
        <f t="shared" si="87"/>
        <v>44697</v>
      </c>
      <c r="C192" s="67"/>
      <c r="D192" s="68"/>
      <c r="E192" s="69"/>
      <c r="F192" s="70"/>
      <c r="G192" s="71"/>
      <c r="H192" s="84" t="str">
        <f t="shared" si="88"/>
        <v/>
      </c>
      <c r="I192" s="72"/>
      <c r="J192" s="72"/>
      <c r="K192" s="73"/>
      <c r="L192" s="89"/>
      <c r="M192" s="95" t="str">
        <f>IF(S192="x",TEXT(V194,"# ?/?")&amp;" !",IF(T192="x","Nein",""))</f>
        <v/>
      </c>
      <c r="N192" s="96">
        <f>IF(S192="",IF(R192&gt;Stunden2,Pausen2-SUM(N184:N191),IF(R192&gt;Stunden1,Pausen1-SUM(N184:N191),0)),0)</f>
        <v>0</v>
      </c>
      <c r="O192" s="96"/>
      <c r="P192" s="96"/>
      <c r="Q192" s="84">
        <f>IF(F192-E192&gt;0,IF(S192="x",MROUND((F192-E192)*V194,1/1440),F192-E192),0)</f>
        <v>0</v>
      </c>
      <c r="R192" s="96">
        <f t="shared" si="91"/>
        <v>0</v>
      </c>
      <c r="S192" s="96" t="str">
        <f>IF(G192=DATEN!$L$87,"x","")</f>
        <v/>
      </c>
      <c r="T192" s="96" t="str">
        <f t="shared" si="89"/>
        <v/>
      </c>
      <c r="U192" s="124" t="str">
        <f t="shared" si="90"/>
        <v/>
      </c>
      <c r="Z192" s="202" t="str">
        <f t="shared" si="65"/>
        <v/>
      </c>
      <c r="AA192" s="203" t="str">
        <f t="shared" si="66"/>
        <v/>
      </c>
    </row>
    <row r="193" spans="1:27" ht="14.25" x14ac:dyDescent="0.25">
      <c r="A193" s="286"/>
      <c r="B193" s="66">
        <f t="shared" si="87"/>
        <v>44697</v>
      </c>
      <c r="C193" s="67"/>
      <c r="D193" s="68"/>
      <c r="E193" s="69"/>
      <c r="F193" s="70"/>
      <c r="G193" s="71"/>
      <c r="H193" s="84" t="str">
        <f t="shared" si="88"/>
        <v/>
      </c>
      <c r="I193" s="72"/>
      <c r="J193" s="72"/>
      <c r="K193" s="73"/>
      <c r="L193" s="89"/>
      <c r="M193" s="95" t="str">
        <f>IF(S193="x",TEXT(V194,"# ?/?")&amp;" !",IF(T193="x","Nein",""))</f>
        <v/>
      </c>
      <c r="N193" s="96">
        <f>IF(S193="",IF(R193&gt;Stunden2,Pausen2-SUM(N184:N192),IF(R193&gt;Stunden1,Pausen1-SUM(N184:N192),0)),0)</f>
        <v>0</v>
      </c>
      <c r="O193" s="96"/>
      <c r="P193" s="96"/>
      <c r="Q193" s="84">
        <f>IF(F193-E193&gt;0,IF(S193="x",MROUND((F193-E193)*V194,1/1440),F193-E193),0)</f>
        <v>0</v>
      </c>
      <c r="R193" s="96">
        <f t="shared" si="91"/>
        <v>0</v>
      </c>
      <c r="S193" s="96" t="str">
        <f>IF(G193=DATEN!$L$87,"x","")</f>
        <v/>
      </c>
      <c r="T193" s="96" t="str">
        <f t="shared" si="89"/>
        <v/>
      </c>
      <c r="U193" s="124" t="str">
        <f t="shared" si="90"/>
        <v/>
      </c>
      <c r="Z193" s="202" t="str">
        <f t="shared" si="65"/>
        <v/>
      </c>
      <c r="AA193" s="203" t="str">
        <f t="shared" si="66"/>
        <v/>
      </c>
    </row>
    <row r="194" spans="1:27" ht="14.25" customHeight="1" x14ac:dyDescent="0.25">
      <c r="A194" s="2" t="str">
        <f>IF(LEN(B194)&gt;0,IF(WEEKDAY(B194)=4,TRUNC((B194-DATE(YEAR(B194+3-MOD(B194-2,7)),1,MOD(B194-2,7)-9))/7),IF(WEEKDAY(B194)=5,"KW","")),"")</f>
        <v/>
      </c>
      <c r="B194" s="81">
        <f>B183+1</f>
        <v>44697</v>
      </c>
      <c r="C194" s="78">
        <f>IF(WEEKDAY(B194)=1,7,WEEKDAY(B194)-1)</f>
        <v>7</v>
      </c>
      <c r="D194" s="79" t="str" cm="1">
        <f t="array" aca="1" ref="D194" ca="1">IF(LEN(B194)&gt;0,IF(OR(INDIRECT("DATEN!D"&amp;9+C194)=0,NOT(ISNA(MATCH(B194,DATEN!$D$18:$D$33,0)))),"X",IF(OR(B194=DATEN!$D$26-1,B194=DATEN!$D$27-2,B194=DATEN!$D$30-2),"V","")),"")</f>
        <v>X</v>
      </c>
      <c r="E194" s="294" t="str">
        <f>IF(E184&gt;0,IF(VALUE("24:00:00")-VALUE(MAX(F173:F182))+VALUE(E184)&lt;VALUE("11:00:00"),"Ruhezeit!",""),"")</f>
        <v/>
      </c>
      <c r="F194" s="295"/>
      <c r="G194" s="80" t="s">
        <v>68</v>
      </c>
      <c r="H194" s="74">
        <f>V188</f>
        <v>0</v>
      </c>
      <c r="I194" s="76"/>
      <c r="J194" s="76"/>
      <c r="K194" s="107" cm="1">
        <f t="array" aca="1" ref="K194" ca="1">IF(LEN(B194)&gt;0,IF(AND(D194&lt;&gt;"X",I194&lt;&gt;"U",I194&lt;&gt;"u",I194&lt;&gt;"K",I194&lt;&gt;"k",OR(I194="F",I194="f",H194&lt;&gt;0,DATEN!$H$8=1),J194&lt;&gt;"f",J194&lt;&gt;"F"),IF(D194="V",H194-INDIRECT("DATEN!D"&amp;9+C194)/2,H194-INDIRECT("DATEN!D"&amp;9+C194)),H194),"")</f>
        <v>0</v>
      </c>
      <c r="L194" s="146" t="str">
        <f>IF(X194&gt;MaxWoZeit,"WoArbZeit&gt;48h!","")</f>
        <v/>
      </c>
      <c r="M194" s="93" t="str">
        <f>IF(V186&gt;V187,V186-V187,"")</f>
        <v/>
      </c>
      <c r="N194" s="93">
        <f>SUM(N184:N193)</f>
        <v>0</v>
      </c>
      <c r="O194" s="93">
        <f ca="1">IF(WEEKDAY(B194,2)=7,SUMIF('Auswertung-Wochen'!$Y$2:$Y$366,P194,'Auswertung-Wochen'!$V$2:$V$366)-SUMIF('Auswertung-Wochen'!$Y$2:$Y$366,P194,'Auswertung-Wochen'!$W$2:$W$366),"")</f>
        <v>-1.3166666666666669</v>
      </c>
      <c r="P194" s="93" t="str">
        <f>YEAR(B194)&amp;"-"&amp;TEXT(_xlfn.ISOWEEKNUM(B194),"00")</f>
        <v>2026-20</v>
      </c>
      <c r="Q194" s="94">
        <f>SUM(Q184:Q193)</f>
        <v>0</v>
      </c>
      <c r="R194" s="94"/>
      <c r="S194" s="94"/>
      <c r="T194" s="94"/>
      <c r="U194" s="125"/>
      <c r="V194" s="105">
        <f ca="1">IF(D194="x",DATEN!$N$88,DATEN!$N$87)</f>
        <v>0.16666666666666666</v>
      </c>
      <c r="W194" s="91" t="s">
        <v>92</v>
      </c>
      <c r="X194" s="145">
        <f>IF(LEN(B194)&gt;0,IF(WEEKDAY(B194,2)=1,H194,H194+X183),X183)</f>
        <v>0</v>
      </c>
      <c r="Z194" s="202" t="str">
        <f t="shared" si="65"/>
        <v/>
      </c>
      <c r="AA194" s="203" t="str">
        <f t="shared" si="66"/>
        <v/>
      </c>
    </row>
    <row r="195" spans="1:27" ht="14.25" x14ac:dyDescent="0.25">
      <c r="A195" s="285" t="str">
        <f>IF(ISNA(MATCH(B205,DATEN!$D$18:$D$42,0)),"",INDEX(DATEN!$C$18:$D$42,MATCH(B205,DATEN!$D$18:$D$42,0),1))</f>
        <v/>
      </c>
      <c r="B195" s="66">
        <f t="shared" ref="B195:B204" si="92">B184+1</f>
        <v>44698</v>
      </c>
      <c r="C195" s="67"/>
      <c r="D195" s="68"/>
      <c r="E195" s="69"/>
      <c r="F195" s="70"/>
      <c r="G195" s="71"/>
      <c r="H195" s="84" t="str">
        <f t="shared" ref="H195:H204" si="93">IF(Q195&gt;0,IF(ROUND(F195-E195,6)&gt;=ROUND(Mindest,6),Q195,"&lt;15m!"),"")</f>
        <v/>
      </c>
      <c r="I195" s="72"/>
      <c r="J195" s="72"/>
      <c r="K195" s="73"/>
      <c r="L195" s="89"/>
      <c r="M195" s="95" t="str">
        <f>IF(S195="x",TEXT(V205,"# ?/?")&amp;" !",IF(T195="x","Nein",""))</f>
        <v/>
      </c>
      <c r="N195" s="96">
        <f>IF(S195="",IF(R195&gt;Stunden2,Pausen2,IF(R195&gt;Stunden1,Pausen1,0)),0)</f>
        <v>0</v>
      </c>
      <c r="O195" s="96"/>
      <c r="P195" s="96"/>
      <c r="Q195" s="84">
        <f>IF(F195-E195&gt;0,IF(S195="x",MROUND((F195-E195)*V205,1/1440),F195-E195),0)</f>
        <v>0</v>
      </c>
      <c r="R195" s="96">
        <f>Q195</f>
        <v>0</v>
      </c>
      <c r="S195" s="96" t="str">
        <f>IF(G195=DATEN!$L$87,"x","")</f>
        <v/>
      </c>
      <c r="T195" s="96" t="str">
        <f t="shared" ref="T195:T204" si="94">IF(ISNA(VLOOKUP(G195,ArbKapp,3,FALSE))=TRUE,"",IF(VLOOKUP(G195,ArbKapp,3,FALSE)="x","x",""))</f>
        <v/>
      </c>
      <c r="U195" s="124" t="str">
        <f t="shared" ref="U195:U204" si="95">IF(ISNA(MATCH(G195,Kapp12Ordi,0)),"","x")</f>
        <v/>
      </c>
      <c r="V195" s="90">
        <f>Q205-N205</f>
        <v>0</v>
      </c>
      <c r="W195" s="90" t="s">
        <v>67</v>
      </c>
      <c r="Z195" s="202" t="str">
        <f t="shared" si="65"/>
        <v/>
      </c>
      <c r="AA195" s="203" t="str">
        <f t="shared" si="66"/>
        <v/>
      </c>
    </row>
    <row r="196" spans="1:27" ht="14.25" x14ac:dyDescent="0.25">
      <c r="A196" s="285"/>
      <c r="B196" s="66">
        <f t="shared" si="92"/>
        <v>44698</v>
      </c>
      <c r="C196" s="67"/>
      <c r="D196" s="68"/>
      <c r="E196" s="69"/>
      <c r="F196" s="70"/>
      <c r="G196" s="71"/>
      <c r="H196" s="84" t="str">
        <f t="shared" si="93"/>
        <v/>
      </c>
      <c r="I196" s="72"/>
      <c r="J196" s="72"/>
      <c r="K196" s="73"/>
      <c r="L196" s="89"/>
      <c r="M196" s="95" t="str">
        <f>IF(S196="x",TEXT(V205,"# ?/?")&amp;" !",IF(T196="x","Nein",""))</f>
        <v/>
      </c>
      <c r="N196" s="96">
        <f>IF(S196="",IF(R196&gt;Stunden2,Pausen2-SUM(N195),IF(R196&gt;Stunden1,Pausen1-SUM(N195),0)),0)</f>
        <v>0</v>
      </c>
      <c r="O196" s="96"/>
      <c r="P196" s="96"/>
      <c r="Q196" s="84">
        <f>IF(F196-E196&gt;0,IF(S196="x",MROUND((F196-E196)*V205,1/1440),F196-E196),0)</f>
        <v>0</v>
      </c>
      <c r="R196" s="96">
        <f>IF(Q196&gt;0,IF(AND(E196=F195,S195&lt;&gt;"x"),Q196+R195-N195,Q196),0)</f>
        <v>0</v>
      </c>
      <c r="S196" s="96" t="str">
        <f>IF(G196=DATEN!$L$87,"x","")</f>
        <v/>
      </c>
      <c r="T196" s="96" t="str">
        <f t="shared" si="94"/>
        <v/>
      </c>
      <c r="U196" s="124" t="str">
        <f t="shared" si="95"/>
        <v/>
      </c>
      <c r="V196" s="90">
        <f>IF(ISNA(MATCH("x",U195:U204,0)),MaxZeit,MaxBildung)</f>
        <v>0.41666666666666702</v>
      </c>
      <c r="W196" s="90" t="s">
        <v>75</v>
      </c>
      <c r="Z196" s="202" t="str">
        <f t="shared" si="65"/>
        <v/>
      </c>
      <c r="AA196" s="203" t="str">
        <f t="shared" si="66"/>
        <v/>
      </c>
    </row>
    <row r="197" spans="1:27" ht="14.25" x14ac:dyDescent="0.25">
      <c r="A197" s="285"/>
      <c r="B197" s="66">
        <f t="shared" si="92"/>
        <v>44698</v>
      </c>
      <c r="C197" s="67"/>
      <c r="D197" s="68"/>
      <c r="E197" s="69"/>
      <c r="F197" s="70"/>
      <c r="G197" s="71"/>
      <c r="H197" s="84" t="str">
        <f t="shared" si="93"/>
        <v/>
      </c>
      <c r="I197" s="72"/>
      <c r="J197" s="72"/>
      <c r="K197" s="73"/>
      <c r="L197" s="89"/>
      <c r="M197" s="95" t="str">
        <f>IF(S197="x",TEXT(V205,"# ?/?")&amp;" !",IF(T197="x","Nein",""))</f>
        <v/>
      </c>
      <c r="N197" s="96">
        <f>IF(S197="",IF(R197&gt;Stunden2,Pausen2-SUM(N195:N196),IF(R197&gt;Stunden1,Pausen1-SUM(N195:N196),0)),0)</f>
        <v>0</v>
      </c>
      <c r="O197" s="96"/>
      <c r="P197" s="96"/>
      <c r="Q197" s="84">
        <f>IF(F197-E197&gt;0,IF(S197="x",MROUND((F197-E197)*V205,1/1440),F197-E197),0)</f>
        <v>0</v>
      </c>
      <c r="R197" s="96">
        <f t="shared" ref="R197:R204" si="96">IF(Q197&gt;0,IF(AND(E197=F196,S196&lt;&gt;"x"),Q197+R196-N196,Q197),0)</f>
        <v>0</v>
      </c>
      <c r="S197" s="96" t="str">
        <f>IF(G197=DATEN!$L$87,"x","")</f>
        <v/>
      </c>
      <c r="T197" s="96" t="str">
        <f t="shared" si="94"/>
        <v/>
      </c>
      <c r="U197" s="124" t="str">
        <f t="shared" si="95"/>
        <v/>
      </c>
      <c r="V197" s="92">
        <f>SUMIF(T195:T204,"&lt;&gt;x",H195:H204)-N205</f>
        <v>0</v>
      </c>
      <c r="W197" s="91" t="s">
        <v>81</v>
      </c>
      <c r="Z197" s="202" t="str">
        <f t="shared" si="65"/>
        <v/>
      </c>
      <c r="AA197" s="203" t="str">
        <f t="shared" si="66"/>
        <v/>
      </c>
    </row>
    <row r="198" spans="1:27" ht="14.25" x14ac:dyDescent="0.25">
      <c r="A198" s="285"/>
      <c r="B198" s="66">
        <f t="shared" si="92"/>
        <v>44698</v>
      </c>
      <c r="C198" s="67"/>
      <c r="D198" s="68"/>
      <c r="E198" s="69"/>
      <c r="F198" s="70"/>
      <c r="G198" s="71"/>
      <c r="H198" s="84" t="str">
        <f t="shared" si="93"/>
        <v/>
      </c>
      <c r="I198" s="72"/>
      <c r="J198" s="72"/>
      <c r="K198" s="73"/>
      <c r="L198" s="89"/>
      <c r="M198" s="95" t="str">
        <f>IF(S198="x",TEXT(V205,"# ?/?")&amp;" !",IF(T198="x","Nein",""))</f>
        <v/>
      </c>
      <c r="N198" s="96">
        <f>IF(S198="",IF(R198&gt;Stunden2,Pausen2-SUM(N195:N197),IF(R198&gt;Stunden1,Pausen1-SUM(N195:N197),0)),0)</f>
        <v>0</v>
      </c>
      <c r="O198" s="96"/>
      <c r="P198" s="96"/>
      <c r="Q198" s="84">
        <f>IF(F198-E198&gt;0,IF(S198="x",MROUND((F198-E198)*V205,1/1440),F198-E198),0)</f>
        <v>0</v>
      </c>
      <c r="R198" s="96">
        <f t="shared" si="96"/>
        <v>0</v>
      </c>
      <c r="S198" s="96" t="str">
        <f>IF(G198=DATEN!$L$87,"x","")</f>
        <v/>
      </c>
      <c r="T198" s="96" t="str">
        <f t="shared" si="94"/>
        <v/>
      </c>
      <c r="U198" s="124" t="str">
        <f t="shared" si="95"/>
        <v/>
      </c>
      <c r="V198" s="90">
        <f>IF(V197&gt;V196,V196,V197)</f>
        <v>0</v>
      </c>
      <c r="W198" s="90" t="s">
        <v>79</v>
      </c>
      <c r="Z198" s="202" t="str">
        <f t="shared" si="65"/>
        <v/>
      </c>
      <c r="AA198" s="203" t="str">
        <f t="shared" si="66"/>
        <v/>
      </c>
    </row>
    <row r="199" spans="1:27" ht="14.25" x14ac:dyDescent="0.25">
      <c r="A199" s="285"/>
      <c r="B199" s="66">
        <f t="shared" si="92"/>
        <v>44698</v>
      </c>
      <c r="C199" s="67"/>
      <c r="D199" s="68"/>
      <c r="E199" s="69"/>
      <c r="F199" s="70"/>
      <c r="G199" s="71"/>
      <c r="H199" s="84" t="str">
        <f t="shared" si="93"/>
        <v/>
      </c>
      <c r="I199" s="72"/>
      <c r="J199" s="72"/>
      <c r="K199" s="73"/>
      <c r="L199" s="89"/>
      <c r="M199" s="95" t="str">
        <f>IF(S199="x",TEXT(V205,"# ?/?")&amp;" !",IF(T199="x","Nein",""))</f>
        <v/>
      </c>
      <c r="N199" s="96">
        <f>IF(S199="",IF(R199&gt;Stunden2,Pausen2-SUM(N195:N198),IF(R199&gt;Stunden1,Pausen1-SUM(N195:N198),0)),0)</f>
        <v>0</v>
      </c>
      <c r="O199" s="96"/>
      <c r="P199" s="96"/>
      <c r="Q199" s="84">
        <f>IF(F199-E199&gt;0,IF(S199="x",MROUND((F199-E199)*V205,1/1440),F199-E199),0)</f>
        <v>0</v>
      </c>
      <c r="R199" s="96">
        <f t="shared" si="96"/>
        <v>0</v>
      </c>
      <c r="S199" s="96" t="str">
        <f>IF(G199=DATEN!$L$87,"x","")</f>
        <v/>
      </c>
      <c r="T199" s="96" t="str">
        <f t="shared" si="94"/>
        <v/>
      </c>
      <c r="U199" s="124" t="str">
        <f t="shared" si="95"/>
        <v/>
      </c>
      <c r="V199" s="90">
        <f>V198+SUMIF(T195:T204,"x",H195:H204)</f>
        <v>0</v>
      </c>
      <c r="W199" s="91" t="s">
        <v>80</v>
      </c>
      <c r="Z199" s="202" t="str">
        <f t="shared" si="65"/>
        <v/>
      </c>
      <c r="AA199" s="203" t="str">
        <f t="shared" si="66"/>
        <v/>
      </c>
    </row>
    <row r="200" spans="1:27" ht="14.25" x14ac:dyDescent="0.25">
      <c r="A200" s="285"/>
      <c r="B200" s="66">
        <f t="shared" si="92"/>
        <v>44698</v>
      </c>
      <c r="C200" s="67"/>
      <c r="D200" s="68"/>
      <c r="E200" s="69"/>
      <c r="F200" s="70"/>
      <c r="G200" s="71"/>
      <c r="H200" s="84" t="str">
        <f t="shared" si="93"/>
        <v/>
      </c>
      <c r="I200" s="72"/>
      <c r="J200" s="72"/>
      <c r="K200" s="73"/>
      <c r="L200" s="89"/>
      <c r="M200" s="95" t="str">
        <f>IF(S200="x",TEXT(V205,"# ?/?")&amp;" !",IF(T200="x","Nein",""))</f>
        <v/>
      </c>
      <c r="N200" s="96">
        <f>IF(S200="",IF(R200&gt;Stunden2,Pausen2-SUM(N195:N199),IF(R200&gt;Stunden1,Pausen1-SUM(N195:N199),0)),0)</f>
        <v>0</v>
      </c>
      <c r="O200" s="96"/>
      <c r="P200" s="96"/>
      <c r="Q200" s="84">
        <f>IF(F200-E200&gt;0,IF(S200="x",MROUND((F200-E200)*V205,1/1440),F200-E200),0)</f>
        <v>0</v>
      </c>
      <c r="R200" s="96">
        <f t="shared" si="96"/>
        <v>0</v>
      </c>
      <c r="S200" s="96" t="str">
        <f>IF(G200=DATEN!$L$87,"x","")</f>
        <v/>
      </c>
      <c r="T200" s="96" t="str">
        <f t="shared" si="94"/>
        <v/>
      </c>
      <c r="U200" s="124" t="str">
        <f t="shared" si="95"/>
        <v/>
      </c>
      <c r="V200" s="90"/>
      <c r="W200" s="91"/>
      <c r="Z200" s="202" t="str">
        <f t="shared" si="65"/>
        <v/>
      </c>
      <c r="AA200" s="203" t="str">
        <f t="shared" si="66"/>
        <v/>
      </c>
    </row>
    <row r="201" spans="1:27" ht="14.25" x14ac:dyDescent="0.25">
      <c r="A201" s="285"/>
      <c r="B201" s="66">
        <f t="shared" si="92"/>
        <v>44698</v>
      </c>
      <c r="C201" s="67"/>
      <c r="D201" s="68"/>
      <c r="E201" s="69"/>
      <c r="F201" s="70"/>
      <c r="G201" s="71"/>
      <c r="H201" s="84" t="str">
        <f t="shared" si="93"/>
        <v/>
      </c>
      <c r="I201" s="72"/>
      <c r="J201" s="72"/>
      <c r="K201" s="73"/>
      <c r="L201" s="89"/>
      <c r="M201" s="95" t="str">
        <f>IF(S201="x",TEXT(V205,"# ?/?")&amp;" !",IF(T201="x","Nein",""))</f>
        <v/>
      </c>
      <c r="N201" s="96">
        <f>IF(S201="",IF(R201&gt;Stunden2,Pausen2-SUM(N195:N200),IF(R201&gt;Stunden1,Pausen1-SUM(N195:N200),0)),0)</f>
        <v>0</v>
      </c>
      <c r="O201" s="96"/>
      <c r="P201" s="96"/>
      <c r="Q201" s="84">
        <f>IF(F201-E201&gt;0,IF(S201="x",MROUND((F201-E201)*V205,1/1440),F201-E201),0)</f>
        <v>0</v>
      </c>
      <c r="R201" s="96">
        <f t="shared" si="96"/>
        <v>0</v>
      </c>
      <c r="S201" s="96" t="str">
        <f>IF(G201=DATEN!$L$87,"x","")</f>
        <v/>
      </c>
      <c r="T201" s="96" t="str">
        <f t="shared" si="94"/>
        <v/>
      </c>
      <c r="U201" s="124" t="str">
        <f t="shared" si="95"/>
        <v/>
      </c>
      <c r="V201" s="90"/>
      <c r="W201" s="91"/>
      <c r="Z201" s="202" t="str">
        <f t="shared" ref="Z201:Z264" si="97">IF(AND(G201&gt;0,G201&lt;&gt;"Tagessumme:"),G201,"")</f>
        <v/>
      </c>
      <c r="AA201" s="203" t="str">
        <f t="shared" ref="AA201:AA264" si="98">IF(G201&lt;&gt;"Tagessumme:",H201,"")</f>
        <v/>
      </c>
    </row>
    <row r="202" spans="1:27" ht="14.25" x14ac:dyDescent="0.25">
      <c r="A202" s="285"/>
      <c r="B202" s="66">
        <f t="shared" si="92"/>
        <v>44698</v>
      </c>
      <c r="C202" s="67"/>
      <c r="D202" s="68"/>
      <c r="E202" s="69"/>
      <c r="F202" s="70"/>
      <c r="G202" s="71"/>
      <c r="H202" s="84" t="str">
        <f t="shared" si="93"/>
        <v/>
      </c>
      <c r="I202" s="72"/>
      <c r="J202" s="72"/>
      <c r="K202" s="73"/>
      <c r="L202" s="89"/>
      <c r="M202" s="95" t="str">
        <f>IF(S202="x",TEXT(V205,"# ?/?")&amp;" !",IF(T202="x","Nein",""))</f>
        <v/>
      </c>
      <c r="N202" s="96">
        <f>IF(S202="",IF(R202&gt;Stunden2,Pausen2-SUM(N195:N201),IF(R202&gt;Stunden1,Pausen1-SUM(N195:N201),0)),0)</f>
        <v>0</v>
      </c>
      <c r="O202" s="96"/>
      <c r="P202" s="96"/>
      <c r="Q202" s="84">
        <f>IF(F202-E202&gt;0,IF(S202="x",MROUND((F202-E202)*V205,1/1440),F202-E202),0)</f>
        <v>0</v>
      </c>
      <c r="R202" s="96">
        <f t="shared" si="96"/>
        <v>0</v>
      </c>
      <c r="S202" s="96" t="str">
        <f>IF(G202=DATEN!$L$87,"x","")</f>
        <v/>
      </c>
      <c r="T202" s="96" t="str">
        <f t="shared" si="94"/>
        <v/>
      </c>
      <c r="U202" s="124" t="str">
        <f t="shared" si="95"/>
        <v/>
      </c>
      <c r="Z202" s="202" t="str">
        <f t="shared" si="97"/>
        <v/>
      </c>
      <c r="AA202" s="203" t="str">
        <f t="shared" si="98"/>
        <v/>
      </c>
    </row>
    <row r="203" spans="1:27" ht="14.25" x14ac:dyDescent="0.25">
      <c r="A203" s="285"/>
      <c r="B203" s="66">
        <f t="shared" si="92"/>
        <v>44698</v>
      </c>
      <c r="C203" s="67"/>
      <c r="D203" s="68"/>
      <c r="E203" s="69"/>
      <c r="F203" s="70"/>
      <c r="G203" s="71"/>
      <c r="H203" s="84" t="str">
        <f t="shared" si="93"/>
        <v/>
      </c>
      <c r="I203" s="72"/>
      <c r="J203" s="72"/>
      <c r="K203" s="73"/>
      <c r="L203" s="89"/>
      <c r="M203" s="95" t="str">
        <f>IF(S203="x",TEXT(V205,"# ?/?")&amp;" !",IF(T203="x","Nein",""))</f>
        <v/>
      </c>
      <c r="N203" s="96">
        <f>IF(S203="",IF(R203&gt;Stunden2,Pausen2-SUM(N195:N202),IF(R203&gt;Stunden1,Pausen1-SUM(N195:N202),0)),0)</f>
        <v>0</v>
      </c>
      <c r="O203" s="96"/>
      <c r="P203" s="96"/>
      <c r="Q203" s="84">
        <f>IF(F203-E203&gt;0,IF(S203="x",MROUND((F203-E203)*V205,1/1440),F203-E203),0)</f>
        <v>0</v>
      </c>
      <c r="R203" s="96">
        <f t="shared" si="96"/>
        <v>0</v>
      </c>
      <c r="S203" s="96" t="str">
        <f>IF(G203=DATEN!$L$87,"x","")</f>
        <v/>
      </c>
      <c r="T203" s="96" t="str">
        <f t="shared" si="94"/>
        <v/>
      </c>
      <c r="U203" s="124" t="str">
        <f t="shared" si="95"/>
        <v/>
      </c>
      <c r="Z203" s="202" t="str">
        <f t="shared" si="97"/>
        <v/>
      </c>
      <c r="AA203" s="203" t="str">
        <f t="shared" si="98"/>
        <v/>
      </c>
    </row>
    <row r="204" spans="1:27" ht="14.25" x14ac:dyDescent="0.25">
      <c r="A204" s="286"/>
      <c r="B204" s="66">
        <f t="shared" si="92"/>
        <v>44698</v>
      </c>
      <c r="C204" s="67"/>
      <c r="D204" s="68"/>
      <c r="E204" s="69"/>
      <c r="F204" s="70"/>
      <c r="G204" s="71"/>
      <c r="H204" s="84" t="str">
        <f t="shared" si="93"/>
        <v/>
      </c>
      <c r="I204" s="72"/>
      <c r="J204" s="72"/>
      <c r="K204" s="73"/>
      <c r="L204" s="89"/>
      <c r="M204" s="95" t="str">
        <f>IF(S204="x",TEXT(V205,"# ?/?")&amp;" !",IF(T204="x","Nein",""))</f>
        <v/>
      </c>
      <c r="N204" s="96">
        <f>IF(S204="",IF(R204&gt;Stunden2,Pausen2-SUM(N195:N203),IF(R204&gt;Stunden1,Pausen1-SUM(N195:N203),0)),0)</f>
        <v>0</v>
      </c>
      <c r="O204" s="96"/>
      <c r="P204" s="96"/>
      <c r="Q204" s="84">
        <f>IF(F204-E204&gt;0,IF(S204="x",MROUND((F204-E204)*V205,1/1440),F204-E204),0)</f>
        <v>0</v>
      </c>
      <c r="R204" s="96">
        <f t="shared" si="96"/>
        <v>0</v>
      </c>
      <c r="S204" s="96" t="str">
        <f>IF(G204=DATEN!$L$87,"x","")</f>
        <v/>
      </c>
      <c r="T204" s="96" t="str">
        <f t="shared" si="94"/>
        <v/>
      </c>
      <c r="U204" s="124" t="str">
        <f t="shared" si="95"/>
        <v/>
      </c>
      <c r="Z204" s="202" t="str">
        <f t="shared" si="97"/>
        <v/>
      </c>
      <c r="AA204" s="203" t="str">
        <f t="shared" si="98"/>
        <v/>
      </c>
    </row>
    <row r="205" spans="1:27" ht="14.25" customHeight="1" x14ac:dyDescent="0.25">
      <c r="A205" s="2" t="str">
        <f>IF(LEN(B205)&gt;0,IF(WEEKDAY(B205)=4,TRUNC((B205-DATE(YEAR(B205+3-MOD(B205-2,7)),1,MOD(B205-2,7)-9))/7),IF(WEEKDAY(B205)=5,"KW","")),"")</f>
        <v/>
      </c>
      <c r="B205" s="81">
        <f>B194+1</f>
        <v>44698</v>
      </c>
      <c r="C205" s="78">
        <f>IF(WEEKDAY(B205)=1,7,WEEKDAY(B205)-1)</f>
        <v>1</v>
      </c>
      <c r="D205" s="79" t="str" cm="1">
        <f t="array" aca="1" ref="D205" ca="1">IF(LEN(B205)&gt;0,IF(OR(INDIRECT("DATEN!D"&amp;9+C205)=0,NOT(ISNA(MATCH(B205,DATEN!$D$18:$D$33,0)))),"X",IF(OR(B205=DATEN!$D$26-1,B205=DATEN!$D$27-2,B205=DATEN!$D$30-2),"V","")),"")</f>
        <v/>
      </c>
      <c r="E205" s="294" t="str">
        <f>IF(E195&gt;0,IF(VALUE("24:00:00")-VALUE(MAX(F184:F193))+VALUE(E195)&lt;VALUE("11:00:00"),"Ruhezeit!",""),"")</f>
        <v/>
      </c>
      <c r="F205" s="295"/>
      <c r="G205" s="80" t="s">
        <v>68</v>
      </c>
      <c r="H205" s="74">
        <f>V199</f>
        <v>0</v>
      </c>
      <c r="I205" s="76"/>
      <c r="J205" s="76"/>
      <c r="K205" s="107" cm="1">
        <f t="array" aca="1" ref="K205" ca="1">IF(LEN(B205)&gt;0,IF(AND(D205&lt;&gt;"X",I205&lt;&gt;"U",I205&lt;&gt;"u",I205&lt;&gt;"K",I205&lt;&gt;"k",OR(I205="F",I205="f",H205&lt;&gt;0,DATEN!$H$8=1),J205&lt;&gt;"f",J205&lt;&gt;"F"),IF(D205="V",H205-INDIRECT("DATEN!D"&amp;9+C205)/2,H205-INDIRECT("DATEN!D"&amp;9+C205)),H205),"")</f>
        <v>-0.329166666666667</v>
      </c>
      <c r="L205" s="146" t="str">
        <f>IF(X205&gt;MaxWoZeit,"WoArbZeit&gt;48h!","")</f>
        <v/>
      </c>
      <c r="M205" s="93" t="str">
        <f>IF(V197&gt;V198,V197-V198,"")</f>
        <v/>
      </c>
      <c r="N205" s="93">
        <f>SUM(N195:N204)</f>
        <v>0</v>
      </c>
      <c r="O205" s="93" t="str">
        <f>IF(WEEKDAY(B205,2)=7,SUMIF('Auswertung-Wochen'!$Y$2:$Y$366,P205,'Auswertung-Wochen'!$V$2:$V$366)-SUMIF('Auswertung-Wochen'!$Y$2:$Y$366,P205,'Auswertung-Wochen'!$W$2:$W$366),"")</f>
        <v/>
      </c>
      <c r="P205" s="93" t="str">
        <f>YEAR(B205)&amp;"-"&amp;TEXT(_xlfn.ISOWEEKNUM(B205),"00")</f>
        <v>2026-21</v>
      </c>
      <c r="Q205" s="94">
        <f>SUM(Q195:Q204)</f>
        <v>0</v>
      </c>
      <c r="R205" s="94"/>
      <c r="S205" s="94"/>
      <c r="T205" s="94"/>
      <c r="U205" s="125"/>
      <c r="V205" s="105">
        <f ca="1">IF(D205="x",DATEN!$N$88,DATEN!$N$87)</f>
        <v>0.125</v>
      </c>
      <c r="W205" s="91" t="s">
        <v>92</v>
      </c>
      <c r="X205" s="145">
        <f>IF(LEN(B205)&gt;0,IF(WEEKDAY(B205,2)=1,H205,H205+X194),X194)</f>
        <v>0</v>
      </c>
      <c r="Z205" s="202" t="str">
        <f t="shared" si="97"/>
        <v/>
      </c>
      <c r="AA205" s="203" t="str">
        <f t="shared" si="98"/>
        <v/>
      </c>
    </row>
    <row r="206" spans="1:27" ht="14.25" x14ac:dyDescent="0.25">
      <c r="A206" s="285" t="str">
        <f>IF(ISNA(MATCH(B216,DATEN!$D$18:$D$42,0)),"",INDEX(DATEN!$C$18:$D$42,MATCH(B216,DATEN!$D$18:$D$42,0),1))</f>
        <v/>
      </c>
      <c r="B206" s="66">
        <f t="shared" ref="B206:B215" si="99">B195+1</f>
        <v>44699</v>
      </c>
      <c r="C206" s="67"/>
      <c r="D206" s="68"/>
      <c r="E206" s="69"/>
      <c r="F206" s="70"/>
      <c r="G206" s="71"/>
      <c r="H206" s="84" t="str">
        <f t="shared" ref="H206:H215" si="100">IF(Q206&gt;0,IF(ROUND(F206-E206,6)&gt;=ROUND(Mindest,6),Q206,"&lt;15m!"),"")</f>
        <v/>
      </c>
      <c r="I206" s="72"/>
      <c r="J206" s="72"/>
      <c r="K206" s="73"/>
      <c r="L206" s="89"/>
      <c r="M206" s="95" t="str">
        <f>IF(S206="x",TEXT(V216,"# ?/?")&amp;" !",IF(T206="x","Nein",""))</f>
        <v/>
      </c>
      <c r="N206" s="96">
        <f>IF(S206="",IF(R206&gt;Stunden2,Pausen2,IF(R206&gt;Stunden1,Pausen1,0)),0)</f>
        <v>0</v>
      </c>
      <c r="O206" s="96"/>
      <c r="P206" s="96"/>
      <c r="Q206" s="84">
        <f>IF(F206-E206&gt;0,IF(S206="x",MROUND((F206-E206)*V216,1/1440),F206-E206),0)</f>
        <v>0</v>
      </c>
      <c r="R206" s="96">
        <f>Q206</f>
        <v>0</v>
      </c>
      <c r="S206" s="96" t="str">
        <f>IF(G206=DATEN!$L$87,"x","")</f>
        <v/>
      </c>
      <c r="T206" s="96" t="str">
        <f t="shared" ref="T206:T215" si="101">IF(ISNA(VLOOKUP(G206,ArbKapp,3,FALSE))=TRUE,"",IF(VLOOKUP(G206,ArbKapp,3,FALSE)="x","x",""))</f>
        <v/>
      </c>
      <c r="U206" s="124" t="str">
        <f t="shared" ref="U206:U215" si="102">IF(ISNA(MATCH(G206,Kapp12Ordi,0)),"","x")</f>
        <v/>
      </c>
      <c r="V206" s="90">
        <f>Q216-N216</f>
        <v>0</v>
      </c>
      <c r="W206" s="90" t="s">
        <v>67</v>
      </c>
      <c r="Z206" s="202" t="str">
        <f t="shared" si="97"/>
        <v/>
      </c>
      <c r="AA206" s="203" t="str">
        <f t="shared" si="98"/>
        <v/>
      </c>
    </row>
    <row r="207" spans="1:27" ht="14.25" x14ac:dyDescent="0.25">
      <c r="A207" s="285"/>
      <c r="B207" s="66">
        <f t="shared" si="99"/>
        <v>44699</v>
      </c>
      <c r="C207" s="67"/>
      <c r="D207" s="68"/>
      <c r="E207" s="69"/>
      <c r="F207" s="70"/>
      <c r="G207" s="71"/>
      <c r="H207" s="84" t="str">
        <f t="shared" si="100"/>
        <v/>
      </c>
      <c r="I207" s="72"/>
      <c r="J207" s="72"/>
      <c r="K207" s="73"/>
      <c r="L207" s="89"/>
      <c r="M207" s="95" t="str">
        <f>IF(S207="x",TEXT(V216,"# ?/?")&amp;" !",IF(T207="x","Nein",""))</f>
        <v/>
      </c>
      <c r="N207" s="96">
        <f>IF(S207="",IF(R207&gt;Stunden2,Pausen2-SUM(N206),IF(R207&gt;Stunden1,Pausen1-SUM(N206),0)),0)</f>
        <v>0</v>
      </c>
      <c r="O207" s="96"/>
      <c r="P207" s="96"/>
      <c r="Q207" s="84">
        <f>IF(F207-E207&gt;0,IF(S207="x",MROUND((F207-E207)*V216,1/1440),F207-E207),0)</f>
        <v>0</v>
      </c>
      <c r="R207" s="96">
        <f>IF(Q207&gt;0,IF(AND(E207=F206,S206&lt;&gt;"x"),Q207+R206-N206,Q207),0)</f>
        <v>0</v>
      </c>
      <c r="S207" s="96" t="str">
        <f>IF(G207=DATEN!$L$87,"x","")</f>
        <v/>
      </c>
      <c r="T207" s="96" t="str">
        <f t="shared" si="101"/>
        <v/>
      </c>
      <c r="U207" s="124" t="str">
        <f t="shared" si="102"/>
        <v/>
      </c>
      <c r="V207" s="90">
        <f>IF(ISNA(MATCH("x",U206:U215,0)),MaxZeit,MaxBildung)</f>
        <v>0.41666666666666702</v>
      </c>
      <c r="W207" s="90" t="s">
        <v>75</v>
      </c>
      <c r="Z207" s="202" t="str">
        <f t="shared" si="97"/>
        <v/>
      </c>
      <c r="AA207" s="203" t="str">
        <f t="shared" si="98"/>
        <v/>
      </c>
    </row>
    <row r="208" spans="1:27" ht="14.25" x14ac:dyDescent="0.25">
      <c r="A208" s="285"/>
      <c r="B208" s="66">
        <f t="shared" si="99"/>
        <v>44699</v>
      </c>
      <c r="C208" s="67"/>
      <c r="D208" s="68"/>
      <c r="E208" s="69"/>
      <c r="F208" s="70"/>
      <c r="G208" s="71"/>
      <c r="H208" s="84" t="str">
        <f t="shared" si="100"/>
        <v/>
      </c>
      <c r="I208" s="72"/>
      <c r="J208" s="72"/>
      <c r="K208" s="73"/>
      <c r="L208" s="89"/>
      <c r="M208" s="95" t="str">
        <f>IF(S208="x",TEXT(V216,"# ?/?")&amp;" !",IF(T208="x","Nein",""))</f>
        <v/>
      </c>
      <c r="N208" s="96">
        <f>IF(S208="",IF(R208&gt;Stunden2,Pausen2-SUM(N206:N207),IF(R208&gt;Stunden1,Pausen1-SUM(N206:N207),0)),0)</f>
        <v>0</v>
      </c>
      <c r="O208" s="96"/>
      <c r="P208" s="96"/>
      <c r="Q208" s="84">
        <f>IF(F208-E208&gt;0,IF(S208="x",MROUND((F208-E208)*V216,1/1440),F208-E208),0)</f>
        <v>0</v>
      </c>
      <c r="R208" s="96">
        <f t="shared" ref="R208:R215" si="103">IF(Q208&gt;0,IF(AND(E208=F207,S207&lt;&gt;"x"),Q208+R207-N207,Q208),0)</f>
        <v>0</v>
      </c>
      <c r="S208" s="96" t="str">
        <f>IF(G208=DATEN!$L$87,"x","")</f>
        <v/>
      </c>
      <c r="T208" s="96" t="str">
        <f t="shared" si="101"/>
        <v/>
      </c>
      <c r="U208" s="124" t="str">
        <f t="shared" si="102"/>
        <v/>
      </c>
      <c r="V208" s="92">
        <f>SUMIF(T206:T215,"&lt;&gt;x",H206:H215)-N216</f>
        <v>0</v>
      </c>
      <c r="W208" s="91" t="s">
        <v>81</v>
      </c>
      <c r="Z208" s="202" t="str">
        <f t="shared" si="97"/>
        <v/>
      </c>
      <c r="AA208" s="203" t="str">
        <f t="shared" si="98"/>
        <v/>
      </c>
    </row>
    <row r="209" spans="1:27" ht="14.25" x14ac:dyDescent="0.25">
      <c r="A209" s="285"/>
      <c r="B209" s="66">
        <f t="shared" si="99"/>
        <v>44699</v>
      </c>
      <c r="C209" s="67"/>
      <c r="D209" s="68"/>
      <c r="E209" s="69"/>
      <c r="F209" s="70"/>
      <c r="G209" s="71"/>
      <c r="H209" s="84" t="str">
        <f t="shared" si="100"/>
        <v/>
      </c>
      <c r="I209" s="72"/>
      <c r="J209" s="72"/>
      <c r="K209" s="73"/>
      <c r="L209" s="89"/>
      <c r="M209" s="95" t="str">
        <f>IF(S209="x",TEXT(V216,"# ?/?")&amp;" !",IF(T209="x","Nein",""))</f>
        <v/>
      </c>
      <c r="N209" s="96">
        <f>IF(S209="",IF(R209&gt;Stunden2,Pausen2-SUM(N206:N208),IF(R209&gt;Stunden1,Pausen1-SUM(N206:N208),0)),0)</f>
        <v>0</v>
      </c>
      <c r="O209" s="96"/>
      <c r="P209" s="96"/>
      <c r="Q209" s="84">
        <f>IF(F209-E209&gt;0,IF(S209="x",MROUND((F209-E209)*V216,1/1440),F209-E209),0)</f>
        <v>0</v>
      </c>
      <c r="R209" s="96">
        <f t="shared" si="103"/>
        <v>0</v>
      </c>
      <c r="S209" s="96" t="str">
        <f>IF(G209=DATEN!$L$87,"x","")</f>
        <v/>
      </c>
      <c r="T209" s="96" t="str">
        <f t="shared" si="101"/>
        <v/>
      </c>
      <c r="U209" s="124" t="str">
        <f t="shared" si="102"/>
        <v/>
      </c>
      <c r="V209" s="90">
        <f>IF(V208&gt;V207,V207,V208)</f>
        <v>0</v>
      </c>
      <c r="W209" s="90" t="s">
        <v>79</v>
      </c>
      <c r="Z209" s="202" t="str">
        <f t="shared" si="97"/>
        <v/>
      </c>
      <c r="AA209" s="203" t="str">
        <f t="shared" si="98"/>
        <v/>
      </c>
    </row>
    <row r="210" spans="1:27" ht="14.25" x14ac:dyDescent="0.25">
      <c r="A210" s="285"/>
      <c r="B210" s="66">
        <f t="shared" si="99"/>
        <v>44699</v>
      </c>
      <c r="C210" s="67"/>
      <c r="D210" s="68"/>
      <c r="E210" s="69"/>
      <c r="F210" s="70"/>
      <c r="G210" s="71"/>
      <c r="H210" s="84" t="str">
        <f t="shared" si="100"/>
        <v/>
      </c>
      <c r="I210" s="72"/>
      <c r="J210" s="72"/>
      <c r="K210" s="73"/>
      <c r="L210" s="89"/>
      <c r="M210" s="95" t="str">
        <f>IF(S210="x",TEXT(V216,"# ?/?")&amp;" !",IF(T210="x","Nein",""))</f>
        <v/>
      </c>
      <c r="N210" s="96">
        <f>IF(S210="",IF(R210&gt;Stunden2,Pausen2-SUM(N206:N209),IF(R210&gt;Stunden1,Pausen1-SUM(N206:N209),0)),0)</f>
        <v>0</v>
      </c>
      <c r="O210" s="96"/>
      <c r="P210" s="96"/>
      <c r="Q210" s="84">
        <f>IF(F210-E210&gt;0,IF(S210="x",MROUND((F210-E210)*V216,1/1440),F210-E210),0)</f>
        <v>0</v>
      </c>
      <c r="R210" s="96">
        <f t="shared" si="103"/>
        <v>0</v>
      </c>
      <c r="S210" s="96" t="str">
        <f>IF(G210=DATEN!$L$87,"x","")</f>
        <v/>
      </c>
      <c r="T210" s="96" t="str">
        <f t="shared" si="101"/>
        <v/>
      </c>
      <c r="U210" s="124" t="str">
        <f t="shared" si="102"/>
        <v/>
      </c>
      <c r="V210" s="90">
        <f>V209+SUMIF(T206:T215,"x",H206:H215)</f>
        <v>0</v>
      </c>
      <c r="W210" s="91" t="s">
        <v>80</v>
      </c>
      <c r="Z210" s="202" t="str">
        <f t="shared" si="97"/>
        <v/>
      </c>
      <c r="AA210" s="203" t="str">
        <f t="shared" si="98"/>
        <v/>
      </c>
    </row>
    <row r="211" spans="1:27" ht="14.25" x14ac:dyDescent="0.25">
      <c r="A211" s="285"/>
      <c r="B211" s="66">
        <f t="shared" si="99"/>
        <v>44699</v>
      </c>
      <c r="C211" s="67"/>
      <c r="D211" s="68"/>
      <c r="E211" s="69"/>
      <c r="F211" s="70"/>
      <c r="G211" s="71"/>
      <c r="H211" s="84" t="str">
        <f t="shared" si="100"/>
        <v/>
      </c>
      <c r="I211" s="72"/>
      <c r="J211" s="72"/>
      <c r="K211" s="73"/>
      <c r="L211" s="89"/>
      <c r="M211" s="95" t="str">
        <f>IF(S211="x",TEXT(V216,"# ?/?")&amp;" !",IF(T211="x","Nein",""))</f>
        <v/>
      </c>
      <c r="N211" s="96">
        <f>IF(S211="",IF(R211&gt;Stunden2,Pausen2-SUM(N206:N210),IF(R211&gt;Stunden1,Pausen1-SUM(N206:N210),0)),0)</f>
        <v>0</v>
      </c>
      <c r="O211" s="96"/>
      <c r="P211" s="96"/>
      <c r="Q211" s="84">
        <f>IF(F211-E211&gt;0,IF(S211="x",MROUND((F211-E211)*V216,1/1440),F211-E211),0)</f>
        <v>0</v>
      </c>
      <c r="R211" s="96">
        <f t="shared" si="103"/>
        <v>0</v>
      </c>
      <c r="S211" s="96" t="str">
        <f>IF(G211=DATEN!$L$87,"x","")</f>
        <v/>
      </c>
      <c r="T211" s="96" t="str">
        <f t="shared" si="101"/>
        <v/>
      </c>
      <c r="U211" s="124" t="str">
        <f t="shared" si="102"/>
        <v/>
      </c>
      <c r="V211" s="90"/>
      <c r="W211" s="91"/>
      <c r="Z211" s="202" t="str">
        <f t="shared" si="97"/>
        <v/>
      </c>
      <c r="AA211" s="203" t="str">
        <f t="shared" si="98"/>
        <v/>
      </c>
    </row>
    <row r="212" spans="1:27" ht="14.25" x14ac:dyDescent="0.25">
      <c r="A212" s="285"/>
      <c r="B212" s="66">
        <f t="shared" si="99"/>
        <v>44699</v>
      </c>
      <c r="C212" s="67"/>
      <c r="D212" s="68"/>
      <c r="E212" s="69"/>
      <c r="F212" s="70"/>
      <c r="G212" s="71"/>
      <c r="H212" s="84" t="str">
        <f t="shared" si="100"/>
        <v/>
      </c>
      <c r="I212" s="72"/>
      <c r="J212" s="72"/>
      <c r="K212" s="73"/>
      <c r="L212" s="89"/>
      <c r="M212" s="95" t="str">
        <f>IF(S212="x",TEXT(V216,"# ?/?")&amp;" !",IF(T212="x","Nein",""))</f>
        <v/>
      </c>
      <c r="N212" s="96">
        <f>IF(S212="",IF(R212&gt;Stunden2,Pausen2-SUM(N206:N211),IF(R212&gt;Stunden1,Pausen1-SUM(N206:N211),0)),0)</f>
        <v>0</v>
      </c>
      <c r="O212" s="96"/>
      <c r="P212" s="96"/>
      <c r="Q212" s="84">
        <f>IF(F212-E212&gt;0,IF(S212="x",MROUND((F212-E212)*V216,1/1440),F212-E212),0)</f>
        <v>0</v>
      </c>
      <c r="R212" s="96">
        <f t="shared" si="103"/>
        <v>0</v>
      </c>
      <c r="S212" s="96" t="str">
        <f>IF(G212=DATEN!$L$87,"x","")</f>
        <v/>
      </c>
      <c r="T212" s="96" t="str">
        <f t="shared" si="101"/>
        <v/>
      </c>
      <c r="U212" s="124" t="str">
        <f t="shared" si="102"/>
        <v/>
      </c>
      <c r="V212" s="90"/>
      <c r="W212" s="91"/>
      <c r="Z212" s="202" t="str">
        <f t="shared" si="97"/>
        <v/>
      </c>
      <c r="AA212" s="203" t="str">
        <f t="shared" si="98"/>
        <v/>
      </c>
    </row>
    <row r="213" spans="1:27" ht="14.25" x14ac:dyDescent="0.25">
      <c r="A213" s="285"/>
      <c r="B213" s="66">
        <f t="shared" si="99"/>
        <v>44699</v>
      </c>
      <c r="C213" s="67"/>
      <c r="D213" s="68"/>
      <c r="E213" s="69"/>
      <c r="F213" s="70"/>
      <c r="G213" s="71"/>
      <c r="H213" s="84" t="str">
        <f t="shared" si="100"/>
        <v/>
      </c>
      <c r="I213" s="72"/>
      <c r="J213" s="72"/>
      <c r="K213" s="73"/>
      <c r="L213" s="89"/>
      <c r="M213" s="95" t="str">
        <f>IF(S213="x",TEXT(V216,"# ?/?")&amp;" !",IF(T213="x","Nein",""))</f>
        <v/>
      </c>
      <c r="N213" s="96">
        <f>IF(S213="",IF(R213&gt;Stunden2,Pausen2-SUM(N206:N212),IF(R213&gt;Stunden1,Pausen1-SUM(N206:N212),0)),0)</f>
        <v>0</v>
      </c>
      <c r="O213" s="96"/>
      <c r="P213" s="96"/>
      <c r="Q213" s="84">
        <f>IF(F213-E213&gt;0,IF(S213="x",MROUND((F213-E213)*V216,1/1440),F213-E213),0)</f>
        <v>0</v>
      </c>
      <c r="R213" s="96">
        <f t="shared" si="103"/>
        <v>0</v>
      </c>
      <c r="S213" s="96" t="str">
        <f>IF(G213=DATEN!$L$87,"x","")</f>
        <v/>
      </c>
      <c r="T213" s="96" t="str">
        <f t="shared" si="101"/>
        <v/>
      </c>
      <c r="U213" s="124" t="str">
        <f t="shared" si="102"/>
        <v/>
      </c>
      <c r="Z213" s="202" t="str">
        <f t="shared" si="97"/>
        <v/>
      </c>
      <c r="AA213" s="203" t="str">
        <f t="shared" si="98"/>
        <v/>
      </c>
    </row>
    <row r="214" spans="1:27" ht="14.25" x14ac:dyDescent="0.25">
      <c r="A214" s="285"/>
      <c r="B214" s="66">
        <f t="shared" si="99"/>
        <v>44699</v>
      </c>
      <c r="C214" s="67"/>
      <c r="D214" s="68"/>
      <c r="E214" s="69"/>
      <c r="F214" s="70"/>
      <c r="G214" s="71"/>
      <c r="H214" s="84" t="str">
        <f t="shared" si="100"/>
        <v/>
      </c>
      <c r="I214" s="72"/>
      <c r="J214" s="72"/>
      <c r="K214" s="73"/>
      <c r="L214" s="89"/>
      <c r="M214" s="95" t="str">
        <f>IF(S214="x",TEXT(V216,"# ?/?")&amp;" !",IF(T214="x","Nein",""))</f>
        <v/>
      </c>
      <c r="N214" s="96">
        <f>IF(S214="",IF(R214&gt;Stunden2,Pausen2-SUM(N206:N213),IF(R214&gt;Stunden1,Pausen1-SUM(N206:N213),0)),0)</f>
        <v>0</v>
      </c>
      <c r="O214" s="96"/>
      <c r="P214" s="96"/>
      <c r="Q214" s="84">
        <f>IF(F214-E214&gt;0,IF(S214="x",MROUND((F214-E214)*V216,1/1440),F214-E214),0)</f>
        <v>0</v>
      </c>
      <c r="R214" s="96">
        <f t="shared" si="103"/>
        <v>0</v>
      </c>
      <c r="S214" s="96" t="str">
        <f>IF(G214=DATEN!$L$87,"x","")</f>
        <v/>
      </c>
      <c r="T214" s="96" t="str">
        <f t="shared" si="101"/>
        <v/>
      </c>
      <c r="U214" s="124" t="str">
        <f t="shared" si="102"/>
        <v/>
      </c>
      <c r="Z214" s="202" t="str">
        <f t="shared" si="97"/>
        <v/>
      </c>
      <c r="AA214" s="203" t="str">
        <f t="shared" si="98"/>
        <v/>
      </c>
    </row>
    <row r="215" spans="1:27" ht="14.25" x14ac:dyDescent="0.25">
      <c r="A215" s="286"/>
      <c r="B215" s="66">
        <f t="shared" si="99"/>
        <v>44699</v>
      </c>
      <c r="C215" s="67"/>
      <c r="D215" s="68"/>
      <c r="E215" s="69"/>
      <c r="F215" s="70"/>
      <c r="G215" s="71"/>
      <c r="H215" s="84" t="str">
        <f t="shared" si="100"/>
        <v/>
      </c>
      <c r="I215" s="72"/>
      <c r="J215" s="72"/>
      <c r="K215" s="73"/>
      <c r="L215" s="89"/>
      <c r="M215" s="95" t="str">
        <f>IF(S215="x",TEXT(V216,"# ?/?")&amp;" !",IF(T215="x","Nein",""))</f>
        <v/>
      </c>
      <c r="N215" s="96">
        <f>IF(S215="",IF(R215&gt;Stunden2,Pausen2-SUM(N206:N214),IF(R215&gt;Stunden1,Pausen1-SUM(N206:N214),0)),0)</f>
        <v>0</v>
      </c>
      <c r="O215" s="96"/>
      <c r="P215" s="96"/>
      <c r="Q215" s="84">
        <f>IF(F215-E215&gt;0,IF(S215="x",MROUND((F215-E215)*V216,1/1440),F215-E215),0)</f>
        <v>0</v>
      </c>
      <c r="R215" s="96">
        <f t="shared" si="103"/>
        <v>0</v>
      </c>
      <c r="S215" s="96" t="str">
        <f>IF(G215=DATEN!$L$87,"x","")</f>
        <v/>
      </c>
      <c r="T215" s="96" t="str">
        <f t="shared" si="101"/>
        <v/>
      </c>
      <c r="U215" s="124" t="str">
        <f t="shared" si="102"/>
        <v/>
      </c>
      <c r="Z215" s="202" t="str">
        <f t="shared" si="97"/>
        <v/>
      </c>
      <c r="AA215" s="203" t="str">
        <f t="shared" si="98"/>
        <v/>
      </c>
    </row>
    <row r="216" spans="1:27" ht="14.25" customHeight="1" x14ac:dyDescent="0.25">
      <c r="A216" s="2" t="str">
        <f>IF(LEN(B216)&gt;0,IF(WEEKDAY(B216)=4,TRUNC((B216-DATE(YEAR(B216+3-MOD(B216-2,7)),1,MOD(B216-2,7)-9))/7),IF(WEEKDAY(B216)=5,"KW","")),"")</f>
        <v/>
      </c>
      <c r="B216" s="81">
        <f>B205+1</f>
        <v>44699</v>
      </c>
      <c r="C216" s="78">
        <f>IF(WEEKDAY(B216)=1,7,WEEKDAY(B216)-1)</f>
        <v>2</v>
      </c>
      <c r="D216" s="79" t="str" cm="1">
        <f t="array" aca="1" ref="D216" ca="1">IF(LEN(B216)&gt;0,IF(OR(INDIRECT("DATEN!D"&amp;9+C216)=0,NOT(ISNA(MATCH(B216,DATEN!$D$18:$D$33,0)))),"X",IF(OR(B216=DATEN!$D$26-1,B216=DATEN!$D$27-2,B216=DATEN!$D$30-2),"V","")),"")</f>
        <v/>
      </c>
      <c r="E216" s="294" t="str">
        <f>IF(E206&gt;0,IF(VALUE("24:00:00")-VALUE(MAX(F195:F204))+VALUE(E206)&lt;VALUE("11:00:00"),"Ruhezeit!",""),"")</f>
        <v/>
      </c>
      <c r="F216" s="295"/>
      <c r="G216" s="80" t="s">
        <v>68</v>
      </c>
      <c r="H216" s="74">
        <f>V210</f>
        <v>0</v>
      </c>
      <c r="I216" s="76"/>
      <c r="J216" s="76"/>
      <c r="K216" s="107" cm="1">
        <f t="array" aca="1" ref="K216" ca="1">IF(LEN(B216)&gt;0,IF(AND(D216&lt;&gt;"X",I216&lt;&gt;"U",I216&lt;&gt;"u",I216&lt;&gt;"K",I216&lt;&gt;"k",OR(I216="F",I216="f",H216&lt;&gt;0,DATEN!$H$8=1),J216&lt;&gt;"f",J216&lt;&gt;"F"),IF(D216="V",H216-INDIRECT("DATEN!D"&amp;9+C216)/2,H216-INDIRECT("DATEN!D"&amp;9+C216)),H216),"")</f>
        <v>-0.32916666666666666</v>
      </c>
      <c r="L216" s="146" t="str">
        <f>IF(X216&gt;MaxWoZeit,"WoArbZeit&gt;48h!","")</f>
        <v/>
      </c>
      <c r="M216" s="93" t="str">
        <f>IF(V208&gt;V209,V208-V209,"")</f>
        <v/>
      </c>
      <c r="N216" s="93">
        <f>SUM(N206:N215)</f>
        <v>0</v>
      </c>
      <c r="O216" s="93" t="str">
        <f>IF(WEEKDAY(B216,2)=7,SUMIF('Auswertung-Wochen'!$Y$2:$Y$366,P216,'Auswertung-Wochen'!$V$2:$V$366)-SUMIF('Auswertung-Wochen'!$Y$2:$Y$366,P216,'Auswertung-Wochen'!$W$2:$W$366),"")</f>
        <v/>
      </c>
      <c r="P216" s="93" t="str">
        <f>YEAR(B216)&amp;"-"&amp;TEXT(_xlfn.ISOWEEKNUM(B216),"00")</f>
        <v>2026-21</v>
      </c>
      <c r="Q216" s="94">
        <f>SUM(Q206:Q215)</f>
        <v>0</v>
      </c>
      <c r="R216" s="94"/>
      <c r="S216" s="94"/>
      <c r="T216" s="94"/>
      <c r="U216" s="125"/>
      <c r="V216" s="105">
        <f ca="1">IF(D216="x",DATEN!$N$88,DATEN!$N$87)</f>
        <v>0.125</v>
      </c>
      <c r="W216" s="91" t="s">
        <v>92</v>
      </c>
      <c r="X216" s="145">
        <f>IF(LEN(B216)&gt;0,IF(WEEKDAY(B216,2)=1,H216,H216+X205),X205)</f>
        <v>0</v>
      </c>
      <c r="Z216" s="202" t="str">
        <f t="shared" si="97"/>
        <v/>
      </c>
      <c r="AA216" s="203" t="str">
        <f t="shared" si="98"/>
        <v/>
      </c>
    </row>
    <row r="217" spans="1:27" ht="14.25" x14ac:dyDescent="0.25">
      <c r="A217" s="285" t="str">
        <f>IF(ISNA(MATCH(B227,DATEN!$D$18:$D$42,0)),"",INDEX(DATEN!$C$18:$D$42,MATCH(B227,DATEN!$D$18:$D$42,0),1))</f>
        <v/>
      </c>
      <c r="B217" s="66">
        <f t="shared" ref="B217:B226" si="104">B206+1</f>
        <v>44700</v>
      </c>
      <c r="C217" s="67"/>
      <c r="D217" s="68"/>
      <c r="E217" s="69"/>
      <c r="F217" s="70"/>
      <c r="G217" s="71"/>
      <c r="H217" s="84" t="str">
        <f t="shared" ref="H217:H226" si="105">IF(Q217&gt;0,IF(ROUND(F217-E217,6)&gt;=ROUND(Mindest,6),Q217,"&lt;15m!"),"")</f>
        <v/>
      </c>
      <c r="I217" s="72"/>
      <c r="J217" s="72"/>
      <c r="K217" s="73"/>
      <c r="L217" s="89"/>
      <c r="M217" s="95" t="str">
        <f>IF(S217="x",TEXT(V227,"# ?/?")&amp;" !",IF(T217="x","Nein",""))</f>
        <v/>
      </c>
      <c r="N217" s="96">
        <f>IF(S217="",IF(R217&gt;Stunden2,Pausen2,IF(R217&gt;Stunden1,Pausen1,0)),0)</f>
        <v>0</v>
      </c>
      <c r="O217" s="96"/>
      <c r="P217" s="96"/>
      <c r="Q217" s="84">
        <f>IF(F217-E217&gt;0,IF(S217="x",MROUND((F217-E217)*V227,1/1440),F217-E217),0)</f>
        <v>0</v>
      </c>
      <c r="R217" s="96">
        <f>Q217</f>
        <v>0</v>
      </c>
      <c r="S217" s="96" t="str">
        <f>IF(G217=DATEN!$L$87,"x","")</f>
        <v/>
      </c>
      <c r="T217" s="96" t="str">
        <f t="shared" ref="T217:T226" si="106">IF(ISNA(VLOOKUP(G217,ArbKapp,3,FALSE))=TRUE,"",IF(VLOOKUP(G217,ArbKapp,3,FALSE)="x","x",""))</f>
        <v/>
      </c>
      <c r="U217" s="124" t="str">
        <f t="shared" ref="U217:U226" si="107">IF(ISNA(MATCH(G217,Kapp12Ordi,0)),"","x")</f>
        <v/>
      </c>
      <c r="V217" s="90">
        <f>Q227-N227</f>
        <v>0</v>
      </c>
      <c r="W217" s="90" t="s">
        <v>67</v>
      </c>
      <c r="Z217" s="202" t="str">
        <f t="shared" si="97"/>
        <v/>
      </c>
      <c r="AA217" s="203" t="str">
        <f t="shared" si="98"/>
        <v/>
      </c>
    </row>
    <row r="218" spans="1:27" ht="14.25" x14ac:dyDescent="0.25">
      <c r="A218" s="285"/>
      <c r="B218" s="66">
        <f t="shared" si="104"/>
        <v>44700</v>
      </c>
      <c r="C218" s="67"/>
      <c r="D218" s="68"/>
      <c r="E218" s="69"/>
      <c r="F218" s="70"/>
      <c r="G218" s="71"/>
      <c r="H218" s="84" t="str">
        <f t="shared" si="105"/>
        <v/>
      </c>
      <c r="I218" s="72"/>
      <c r="J218" s="72"/>
      <c r="K218" s="73"/>
      <c r="L218" s="89"/>
      <c r="M218" s="95" t="str">
        <f>IF(S218="x",TEXT(V227,"# ?/?")&amp;" !",IF(T218="x","Nein",""))</f>
        <v/>
      </c>
      <c r="N218" s="96">
        <f>IF(S218="",IF(R218&gt;Stunden2,Pausen2-SUM(N217),IF(R218&gt;Stunden1,Pausen1-SUM(N217),0)),0)</f>
        <v>0</v>
      </c>
      <c r="O218" s="96"/>
      <c r="P218" s="96"/>
      <c r="Q218" s="84">
        <f>IF(F218-E218&gt;0,IF(S218="x",MROUND((F218-E218)*V227,1/1440),F218-E218),0)</f>
        <v>0</v>
      </c>
      <c r="R218" s="96">
        <f>IF(Q218&gt;0,IF(AND(E218=F217,S217&lt;&gt;"x"),Q218+R217-N217,Q218),0)</f>
        <v>0</v>
      </c>
      <c r="S218" s="96" t="str">
        <f>IF(G218=DATEN!$L$87,"x","")</f>
        <v/>
      </c>
      <c r="T218" s="96" t="str">
        <f t="shared" si="106"/>
        <v/>
      </c>
      <c r="U218" s="124" t="str">
        <f t="shared" si="107"/>
        <v/>
      </c>
      <c r="V218" s="90">
        <f>IF(ISNA(MATCH("x",U217:U226,0)),MaxZeit,MaxBildung)</f>
        <v>0.41666666666666702</v>
      </c>
      <c r="W218" s="90" t="s">
        <v>75</v>
      </c>
      <c r="Z218" s="202" t="str">
        <f t="shared" si="97"/>
        <v/>
      </c>
      <c r="AA218" s="203" t="str">
        <f t="shared" si="98"/>
        <v/>
      </c>
    </row>
    <row r="219" spans="1:27" ht="14.25" x14ac:dyDescent="0.25">
      <c r="A219" s="285"/>
      <c r="B219" s="66">
        <f t="shared" si="104"/>
        <v>44700</v>
      </c>
      <c r="C219" s="67"/>
      <c r="D219" s="68"/>
      <c r="E219" s="69"/>
      <c r="F219" s="70"/>
      <c r="G219" s="71"/>
      <c r="H219" s="84" t="str">
        <f t="shared" si="105"/>
        <v/>
      </c>
      <c r="I219" s="72"/>
      <c r="J219" s="72"/>
      <c r="K219" s="73"/>
      <c r="L219" s="89"/>
      <c r="M219" s="95" t="str">
        <f>IF(S219="x",TEXT(V227,"# ?/?")&amp;" !",IF(T219="x","Nein",""))</f>
        <v/>
      </c>
      <c r="N219" s="96">
        <f>IF(S219="",IF(R219&gt;Stunden2,Pausen2-SUM(N217:N218),IF(R219&gt;Stunden1,Pausen1-SUM(N217:N218),0)),0)</f>
        <v>0</v>
      </c>
      <c r="O219" s="96"/>
      <c r="P219" s="96"/>
      <c r="Q219" s="84">
        <f>IF(F219-E219&gt;0,IF(S219="x",MROUND((F219-E219)*V227,1/1440),F219-E219),0)</f>
        <v>0</v>
      </c>
      <c r="R219" s="96">
        <f t="shared" ref="R219:R226" si="108">IF(Q219&gt;0,IF(AND(E219=F218,S218&lt;&gt;"x"),Q219+R218-N218,Q219),0)</f>
        <v>0</v>
      </c>
      <c r="S219" s="96" t="str">
        <f>IF(G219=DATEN!$L$87,"x","")</f>
        <v/>
      </c>
      <c r="T219" s="96" t="str">
        <f t="shared" si="106"/>
        <v/>
      </c>
      <c r="U219" s="124" t="str">
        <f t="shared" si="107"/>
        <v/>
      </c>
      <c r="V219" s="92">
        <f>SUMIF(T217:T226,"&lt;&gt;x",H217:H226)-N227</f>
        <v>0</v>
      </c>
      <c r="W219" s="91" t="s">
        <v>81</v>
      </c>
      <c r="Z219" s="202" t="str">
        <f t="shared" si="97"/>
        <v/>
      </c>
      <c r="AA219" s="203" t="str">
        <f t="shared" si="98"/>
        <v/>
      </c>
    </row>
    <row r="220" spans="1:27" ht="14.25" x14ac:dyDescent="0.25">
      <c r="A220" s="285"/>
      <c r="B220" s="66">
        <f t="shared" si="104"/>
        <v>44700</v>
      </c>
      <c r="C220" s="67"/>
      <c r="D220" s="68"/>
      <c r="E220" s="69"/>
      <c r="F220" s="70"/>
      <c r="G220" s="71"/>
      <c r="H220" s="84" t="str">
        <f t="shared" si="105"/>
        <v/>
      </c>
      <c r="I220" s="72"/>
      <c r="J220" s="72"/>
      <c r="K220" s="73"/>
      <c r="L220" s="89"/>
      <c r="M220" s="95" t="str">
        <f>IF(S220="x",TEXT(V227,"# ?/?")&amp;" !",IF(T220="x","Nein",""))</f>
        <v/>
      </c>
      <c r="N220" s="96">
        <f>IF(S220="",IF(R220&gt;Stunden2,Pausen2-SUM(N217:N219),IF(R220&gt;Stunden1,Pausen1-SUM(N217:N219),0)),0)</f>
        <v>0</v>
      </c>
      <c r="O220" s="96"/>
      <c r="P220" s="96"/>
      <c r="Q220" s="84">
        <f>IF(F220-E220&gt;0,IF(S220="x",MROUND((F220-E220)*V227,1/1440),F220-E220),0)</f>
        <v>0</v>
      </c>
      <c r="R220" s="96">
        <f t="shared" si="108"/>
        <v>0</v>
      </c>
      <c r="S220" s="96" t="str">
        <f>IF(G220=DATEN!$L$87,"x","")</f>
        <v/>
      </c>
      <c r="T220" s="96" t="str">
        <f t="shared" si="106"/>
        <v/>
      </c>
      <c r="U220" s="124" t="str">
        <f t="shared" si="107"/>
        <v/>
      </c>
      <c r="V220" s="90">
        <f>IF(V219&gt;V218,V218,V219)</f>
        <v>0</v>
      </c>
      <c r="W220" s="90" t="s">
        <v>79</v>
      </c>
      <c r="Z220" s="202" t="str">
        <f t="shared" si="97"/>
        <v/>
      </c>
      <c r="AA220" s="203" t="str">
        <f t="shared" si="98"/>
        <v/>
      </c>
    </row>
    <row r="221" spans="1:27" ht="14.25" x14ac:dyDescent="0.25">
      <c r="A221" s="285"/>
      <c r="B221" s="66">
        <f t="shared" si="104"/>
        <v>44700</v>
      </c>
      <c r="C221" s="67"/>
      <c r="D221" s="68"/>
      <c r="E221" s="69"/>
      <c r="F221" s="70"/>
      <c r="G221" s="71"/>
      <c r="H221" s="84" t="str">
        <f t="shared" si="105"/>
        <v/>
      </c>
      <c r="I221" s="72"/>
      <c r="J221" s="72"/>
      <c r="K221" s="73"/>
      <c r="L221" s="89"/>
      <c r="M221" s="95" t="str">
        <f>IF(S221="x",TEXT(V227,"# ?/?")&amp;" !",IF(T221="x","Nein",""))</f>
        <v/>
      </c>
      <c r="N221" s="96">
        <f>IF(S221="",IF(R221&gt;Stunden2,Pausen2-SUM(N217:N220),IF(R221&gt;Stunden1,Pausen1-SUM(N217:N220),0)),0)</f>
        <v>0</v>
      </c>
      <c r="O221" s="96"/>
      <c r="P221" s="96"/>
      <c r="Q221" s="84">
        <f>IF(F221-E221&gt;0,IF(S221="x",MROUND((F221-E221)*V227,1/1440),F221-E221),0)</f>
        <v>0</v>
      </c>
      <c r="R221" s="96">
        <f t="shared" si="108"/>
        <v>0</v>
      </c>
      <c r="S221" s="96" t="str">
        <f>IF(G221=DATEN!$L$87,"x","")</f>
        <v/>
      </c>
      <c r="T221" s="96" t="str">
        <f t="shared" si="106"/>
        <v/>
      </c>
      <c r="U221" s="124" t="str">
        <f t="shared" si="107"/>
        <v/>
      </c>
      <c r="V221" s="90">
        <f>V220+SUMIF(T217:T226,"x",H217:H226)</f>
        <v>0</v>
      </c>
      <c r="W221" s="91" t="s">
        <v>80</v>
      </c>
      <c r="Z221" s="202" t="str">
        <f t="shared" si="97"/>
        <v/>
      </c>
      <c r="AA221" s="203" t="str">
        <f t="shared" si="98"/>
        <v/>
      </c>
    </row>
    <row r="222" spans="1:27" ht="14.25" x14ac:dyDescent="0.25">
      <c r="A222" s="285"/>
      <c r="B222" s="66">
        <f t="shared" si="104"/>
        <v>44700</v>
      </c>
      <c r="C222" s="67"/>
      <c r="D222" s="68"/>
      <c r="E222" s="69"/>
      <c r="F222" s="70"/>
      <c r="G222" s="71"/>
      <c r="H222" s="84" t="str">
        <f t="shared" si="105"/>
        <v/>
      </c>
      <c r="I222" s="72"/>
      <c r="J222" s="72"/>
      <c r="K222" s="73"/>
      <c r="L222" s="89"/>
      <c r="M222" s="95" t="str">
        <f>IF(S222="x",TEXT(V227,"# ?/?")&amp;" !",IF(T222="x","Nein",""))</f>
        <v/>
      </c>
      <c r="N222" s="96">
        <f>IF(S222="",IF(R222&gt;Stunden2,Pausen2-SUM(N217:N221),IF(R222&gt;Stunden1,Pausen1-SUM(N217:N221),0)),0)</f>
        <v>0</v>
      </c>
      <c r="O222" s="96"/>
      <c r="P222" s="96"/>
      <c r="Q222" s="84">
        <f>IF(F222-E222&gt;0,IF(S222="x",MROUND((F222-E222)*V227,1/1440),F222-E222),0)</f>
        <v>0</v>
      </c>
      <c r="R222" s="96">
        <f t="shared" si="108"/>
        <v>0</v>
      </c>
      <c r="S222" s="96" t="str">
        <f>IF(G222=DATEN!$L$87,"x","")</f>
        <v/>
      </c>
      <c r="T222" s="96" t="str">
        <f t="shared" si="106"/>
        <v/>
      </c>
      <c r="U222" s="124" t="str">
        <f t="shared" si="107"/>
        <v/>
      </c>
      <c r="V222" s="90"/>
      <c r="W222" s="91"/>
      <c r="Z222" s="202" t="str">
        <f t="shared" si="97"/>
        <v/>
      </c>
      <c r="AA222" s="203" t="str">
        <f t="shared" si="98"/>
        <v/>
      </c>
    </row>
    <row r="223" spans="1:27" ht="14.25" x14ac:dyDescent="0.25">
      <c r="A223" s="285"/>
      <c r="B223" s="66">
        <f t="shared" si="104"/>
        <v>44700</v>
      </c>
      <c r="C223" s="67"/>
      <c r="D223" s="68"/>
      <c r="E223" s="69"/>
      <c r="F223" s="70"/>
      <c r="G223" s="71"/>
      <c r="H223" s="84" t="str">
        <f t="shared" si="105"/>
        <v/>
      </c>
      <c r="I223" s="72"/>
      <c r="J223" s="72"/>
      <c r="K223" s="73"/>
      <c r="L223" s="89"/>
      <c r="M223" s="95" t="str">
        <f>IF(S223="x",TEXT(V227,"# ?/?")&amp;" !",IF(T223="x","Nein",""))</f>
        <v/>
      </c>
      <c r="N223" s="96">
        <f>IF(S223="",IF(R223&gt;Stunden2,Pausen2-SUM(N217:N222),IF(R223&gt;Stunden1,Pausen1-SUM(N217:N222),0)),0)</f>
        <v>0</v>
      </c>
      <c r="O223" s="96"/>
      <c r="P223" s="96"/>
      <c r="Q223" s="84">
        <f>IF(F223-E223&gt;0,IF(S223="x",MROUND((F223-E223)*V227,1/1440),F223-E223),0)</f>
        <v>0</v>
      </c>
      <c r="R223" s="96">
        <f t="shared" si="108"/>
        <v>0</v>
      </c>
      <c r="S223" s="96" t="str">
        <f>IF(G223=DATEN!$L$87,"x","")</f>
        <v/>
      </c>
      <c r="T223" s="96" t="str">
        <f t="shared" si="106"/>
        <v/>
      </c>
      <c r="U223" s="124" t="str">
        <f t="shared" si="107"/>
        <v/>
      </c>
      <c r="V223" s="90"/>
      <c r="W223" s="91"/>
      <c r="Z223" s="202" t="str">
        <f t="shared" si="97"/>
        <v/>
      </c>
      <c r="AA223" s="203" t="str">
        <f t="shared" si="98"/>
        <v/>
      </c>
    </row>
    <row r="224" spans="1:27" ht="14.25" x14ac:dyDescent="0.25">
      <c r="A224" s="285"/>
      <c r="B224" s="66">
        <f t="shared" si="104"/>
        <v>44700</v>
      </c>
      <c r="C224" s="67"/>
      <c r="D224" s="68"/>
      <c r="E224" s="69"/>
      <c r="F224" s="70"/>
      <c r="G224" s="71"/>
      <c r="H224" s="84" t="str">
        <f t="shared" si="105"/>
        <v/>
      </c>
      <c r="I224" s="72"/>
      <c r="J224" s="72"/>
      <c r="K224" s="73"/>
      <c r="L224" s="89"/>
      <c r="M224" s="95" t="str">
        <f>IF(S224="x",TEXT(V227,"# ?/?")&amp;" !",IF(T224="x","Nein",""))</f>
        <v/>
      </c>
      <c r="N224" s="96">
        <f>IF(S224="",IF(R224&gt;Stunden2,Pausen2-SUM(N217:N223),IF(R224&gt;Stunden1,Pausen1-SUM(N217:N223),0)),0)</f>
        <v>0</v>
      </c>
      <c r="O224" s="96"/>
      <c r="P224" s="96"/>
      <c r="Q224" s="84">
        <f>IF(F224-E224&gt;0,IF(S224="x",MROUND((F224-E224)*V227,1/1440),F224-E224),0)</f>
        <v>0</v>
      </c>
      <c r="R224" s="96">
        <f t="shared" si="108"/>
        <v>0</v>
      </c>
      <c r="S224" s="96" t="str">
        <f>IF(G224=DATEN!$L$87,"x","")</f>
        <v/>
      </c>
      <c r="T224" s="96" t="str">
        <f t="shared" si="106"/>
        <v/>
      </c>
      <c r="U224" s="124" t="str">
        <f t="shared" si="107"/>
        <v/>
      </c>
      <c r="Z224" s="202" t="str">
        <f t="shared" si="97"/>
        <v/>
      </c>
      <c r="AA224" s="203" t="str">
        <f t="shared" si="98"/>
        <v/>
      </c>
    </row>
    <row r="225" spans="1:27" ht="14.25" x14ac:dyDescent="0.25">
      <c r="A225" s="285"/>
      <c r="B225" s="66">
        <f t="shared" si="104"/>
        <v>44700</v>
      </c>
      <c r="C225" s="67"/>
      <c r="D225" s="68"/>
      <c r="E225" s="69"/>
      <c r="F225" s="70"/>
      <c r="G225" s="71"/>
      <c r="H225" s="84" t="str">
        <f t="shared" si="105"/>
        <v/>
      </c>
      <c r="I225" s="72"/>
      <c r="J225" s="72"/>
      <c r="K225" s="73"/>
      <c r="L225" s="89"/>
      <c r="M225" s="95" t="str">
        <f>IF(S225="x",TEXT(V227,"# ?/?")&amp;" !",IF(T225="x","Nein",""))</f>
        <v/>
      </c>
      <c r="N225" s="96">
        <f>IF(S225="",IF(R225&gt;Stunden2,Pausen2-SUM(N217:N224),IF(R225&gt;Stunden1,Pausen1-SUM(N217:N224),0)),0)</f>
        <v>0</v>
      </c>
      <c r="O225" s="96"/>
      <c r="P225" s="96"/>
      <c r="Q225" s="84">
        <f>IF(F225-E225&gt;0,IF(S225="x",MROUND((F225-E225)*V227,1/1440),F225-E225),0)</f>
        <v>0</v>
      </c>
      <c r="R225" s="96">
        <f t="shared" si="108"/>
        <v>0</v>
      </c>
      <c r="S225" s="96" t="str">
        <f>IF(G225=DATEN!$L$87,"x","")</f>
        <v/>
      </c>
      <c r="T225" s="96" t="str">
        <f t="shared" si="106"/>
        <v/>
      </c>
      <c r="U225" s="124" t="str">
        <f t="shared" si="107"/>
        <v/>
      </c>
      <c r="Z225" s="202" t="str">
        <f t="shared" si="97"/>
        <v/>
      </c>
      <c r="AA225" s="203" t="str">
        <f t="shared" si="98"/>
        <v/>
      </c>
    </row>
    <row r="226" spans="1:27" ht="14.25" x14ac:dyDescent="0.25">
      <c r="A226" s="286"/>
      <c r="B226" s="66">
        <f t="shared" si="104"/>
        <v>44700</v>
      </c>
      <c r="C226" s="67"/>
      <c r="D226" s="68"/>
      <c r="E226" s="69"/>
      <c r="F226" s="70"/>
      <c r="G226" s="71"/>
      <c r="H226" s="84" t="str">
        <f t="shared" si="105"/>
        <v/>
      </c>
      <c r="I226" s="72"/>
      <c r="J226" s="72"/>
      <c r="K226" s="73"/>
      <c r="L226" s="89"/>
      <c r="M226" s="95" t="str">
        <f>IF(S226="x",TEXT(V227,"# ?/?")&amp;" !",IF(T226="x","Nein",""))</f>
        <v/>
      </c>
      <c r="N226" s="96">
        <f>IF(S226="",IF(R226&gt;Stunden2,Pausen2-SUM(N217:N225),IF(R226&gt;Stunden1,Pausen1-SUM(N217:N225),0)),0)</f>
        <v>0</v>
      </c>
      <c r="O226" s="96"/>
      <c r="P226" s="96"/>
      <c r="Q226" s="84">
        <f>IF(F226-E226&gt;0,IF(S226="x",MROUND((F226-E226)*V227,1/1440),F226-E226),0)</f>
        <v>0</v>
      </c>
      <c r="R226" s="96">
        <f t="shared" si="108"/>
        <v>0</v>
      </c>
      <c r="S226" s="96" t="str">
        <f>IF(G226=DATEN!$L$87,"x","")</f>
        <v/>
      </c>
      <c r="T226" s="96" t="str">
        <f t="shared" si="106"/>
        <v/>
      </c>
      <c r="U226" s="124" t="str">
        <f t="shared" si="107"/>
        <v/>
      </c>
      <c r="Z226" s="202" t="str">
        <f t="shared" si="97"/>
        <v/>
      </c>
      <c r="AA226" s="203" t="str">
        <f t="shared" si="98"/>
        <v/>
      </c>
    </row>
    <row r="227" spans="1:27" ht="14.25" customHeight="1" x14ac:dyDescent="0.25">
      <c r="A227" s="2">
        <f>IF(LEN(B227)&gt;0,IF(WEEKDAY(B227)=4,TRUNC((B227-DATE(YEAR(B227+3-MOD(B227-2,7)),1,MOD(B227-2,7)-9))/7),IF(WEEKDAY(B227)=5,"KW","")),"")</f>
        <v>20</v>
      </c>
      <c r="B227" s="81">
        <f>B216+1</f>
        <v>44700</v>
      </c>
      <c r="C227" s="78">
        <f>IF(WEEKDAY(B227)=1,7,WEEKDAY(B227)-1)</f>
        <v>3</v>
      </c>
      <c r="D227" s="79" t="str" cm="1">
        <f t="array" aca="1" ref="D227" ca="1">IF(LEN(B227)&gt;0,IF(OR(INDIRECT("DATEN!D"&amp;9+C227)=0,NOT(ISNA(MATCH(B227,DATEN!$D$18:$D$33,0)))),"X",IF(OR(B227=DATEN!$D$26-1,B227=DATEN!$D$27-2,B227=DATEN!$D$30-2),"V","")),"")</f>
        <v/>
      </c>
      <c r="E227" s="294" t="str">
        <f>IF(E217&gt;0,IF(VALUE("24:00:00")-VALUE(MAX(F206:F215))+VALUE(E217)&lt;VALUE("11:00:00"),"Ruhezeit!",""),"")</f>
        <v/>
      </c>
      <c r="F227" s="295"/>
      <c r="G227" s="80" t="s">
        <v>68</v>
      </c>
      <c r="H227" s="74">
        <f>V221</f>
        <v>0</v>
      </c>
      <c r="I227" s="76"/>
      <c r="J227" s="76"/>
      <c r="K227" s="107" cm="1">
        <f t="array" aca="1" ref="K227" ca="1">IF(LEN(B227)&gt;0,IF(AND(D227&lt;&gt;"X",I227&lt;&gt;"U",I227&lt;&gt;"u",I227&lt;&gt;"K",I227&lt;&gt;"k",OR(I227="F",I227="f",H227&lt;&gt;0,DATEN!$H$8=1),J227&lt;&gt;"f",J227&lt;&gt;"F"),IF(D227="V",H227-INDIRECT("DATEN!D"&amp;9+C227)/2,H227-INDIRECT("DATEN!D"&amp;9+C227)),H227),"")</f>
        <v>-0.32916666666666666</v>
      </c>
      <c r="L227" s="146" t="str">
        <f>IF(X227&gt;MaxWoZeit,"WoArbZeit&gt;48h!","")</f>
        <v/>
      </c>
      <c r="M227" s="93" t="str">
        <f>IF(V219&gt;V220,V219-V220,"")</f>
        <v/>
      </c>
      <c r="N227" s="93">
        <f>SUM(N217:N226)</f>
        <v>0</v>
      </c>
      <c r="O227" s="93" t="str">
        <f>IF(WEEKDAY(B227,2)=7,SUMIF('Auswertung-Wochen'!$Y$2:$Y$366,P227,'Auswertung-Wochen'!$V$2:$V$366)-SUMIF('Auswertung-Wochen'!$Y$2:$Y$366,P227,'Auswertung-Wochen'!$W$2:$W$366),"")</f>
        <v/>
      </c>
      <c r="P227" s="93" t="str">
        <f>YEAR(B227)&amp;"-"&amp;TEXT(_xlfn.ISOWEEKNUM(B227),"00")</f>
        <v>2026-21</v>
      </c>
      <c r="Q227" s="94">
        <f>SUM(Q217:Q226)</f>
        <v>0</v>
      </c>
      <c r="R227" s="94"/>
      <c r="S227" s="94"/>
      <c r="T227" s="94"/>
      <c r="U227" s="125"/>
      <c r="V227" s="105">
        <f ca="1">IF(D227="x",DATEN!$N$88,DATEN!$N$87)</f>
        <v>0.125</v>
      </c>
      <c r="W227" s="91" t="s">
        <v>92</v>
      </c>
      <c r="X227" s="145">
        <f>IF(LEN(B227)&gt;0,IF(WEEKDAY(B227,2)=1,H227,H227+X216),X216)</f>
        <v>0</v>
      </c>
      <c r="Z227" s="202" t="str">
        <f t="shared" si="97"/>
        <v/>
      </c>
      <c r="AA227" s="203" t="str">
        <f t="shared" si="98"/>
        <v/>
      </c>
    </row>
    <row r="228" spans="1:27" ht="14.25" x14ac:dyDescent="0.25">
      <c r="A228" s="285" t="str">
        <f>IF(ISNA(MATCH(B238,DATEN!$D$18:$D$42,0)),"",INDEX(DATEN!$C$18:$D$42,MATCH(B238,DATEN!$D$18:$D$42,0),1))</f>
        <v/>
      </c>
      <c r="B228" s="66">
        <f t="shared" ref="B228:B237" si="109">B217+1</f>
        <v>44701</v>
      </c>
      <c r="C228" s="67"/>
      <c r="D228" s="68"/>
      <c r="E228" s="69"/>
      <c r="F228" s="70"/>
      <c r="G228" s="71"/>
      <c r="H228" s="84" t="str">
        <f t="shared" ref="H228:H237" si="110">IF(Q228&gt;0,IF(ROUND(F228-E228,6)&gt;=ROUND(Mindest,6),Q228,"&lt;15m!"),"")</f>
        <v/>
      </c>
      <c r="I228" s="72"/>
      <c r="J228" s="72"/>
      <c r="K228" s="73"/>
      <c r="L228" s="89"/>
      <c r="M228" s="95" t="str">
        <f>IF(S228="x",TEXT(V238,"# ?/?")&amp;" !",IF(T228="x","Nein",""))</f>
        <v/>
      </c>
      <c r="N228" s="96">
        <f>IF(S228="",IF(R228&gt;Stunden2,Pausen2,IF(R228&gt;Stunden1,Pausen1,0)),0)</f>
        <v>0</v>
      </c>
      <c r="O228" s="96"/>
      <c r="P228" s="96"/>
      <c r="Q228" s="84">
        <f>IF(F228-E228&gt;0,IF(S228="x",MROUND((F228-E228)*V238,1/1440),F228-E228),0)</f>
        <v>0</v>
      </c>
      <c r="R228" s="96">
        <f>Q228</f>
        <v>0</v>
      </c>
      <c r="S228" s="96" t="str">
        <f>IF(G228=DATEN!$L$87,"x","")</f>
        <v/>
      </c>
      <c r="T228" s="96" t="str">
        <f t="shared" ref="T228:T237" si="111">IF(ISNA(VLOOKUP(G228,ArbKapp,3,FALSE))=TRUE,"",IF(VLOOKUP(G228,ArbKapp,3,FALSE)="x","x",""))</f>
        <v/>
      </c>
      <c r="U228" s="124" t="str">
        <f t="shared" ref="U228:U237" si="112">IF(ISNA(MATCH(G228,Kapp12Ordi,0)),"","x")</f>
        <v/>
      </c>
      <c r="V228" s="90">
        <f>Q238-N238</f>
        <v>0</v>
      </c>
      <c r="W228" s="90" t="s">
        <v>67</v>
      </c>
      <c r="Z228" s="202" t="str">
        <f t="shared" si="97"/>
        <v/>
      </c>
      <c r="AA228" s="203" t="str">
        <f t="shared" si="98"/>
        <v/>
      </c>
    </row>
    <row r="229" spans="1:27" ht="14.25" x14ac:dyDescent="0.25">
      <c r="A229" s="285"/>
      <c r="B229" s="66">
        <f t="shared" si="109"/>
        <v>44701</v>
      </c>
      <c r="C229" s="67"/>
      <c r="D229" s="68"/>
      <c r="E229" s="69"/>
      <c r="F229" s="70"/>
      <c r="G229" s="71"/>
      <c r="H229" s="84" t="str">
        <f t="shared" si="110"/>
        <v/>
      </c>
      <c r="I229" s="72"/>
      <c r="J229" s="72"/>
      <c r="K229" s="73"/>
      <c r="L229" s="89"/>
      <c r="M229" s="95" t="str">
        <f>IF(S229="x",TEXT(V238,"# ?/?")&amp;" !",IF(T229="x","Nein",""))</f>
        <v/>
      </c>
      <c r="N229" s="96">
        <f>IF(S229="",IF(R229&gt;Stunden2,Pausen2-SUM(N228),IF(R229&gt;Stunden1,Pausen1-SUM(N228),0)),0)</f>
        <v>0</v>
      </c>
      <c r="O229" s="96"/>
      <c r="P229" s="96"/>
      <c r="Q229" s="84">
        <f>IF(F229-E229&gt;0,IF(S229="x",MROUND((F229-E229)*V238,1/1440),F229-E229),0)</f>
        <v>0</v>
      </c>
      <c r="R229" s="96">
        <f>IF(Q229&gt;0,IF(AND(E229=F228,S228&lt;&gt;"x"),Q229+R228-N228,Q229),0)</f>
        <v>0</v>
      </c>
      <c r="S229" s="96" t="str">
        <f>IF(G229=DATEN!$L$87,"x","")</f>
        <v/>
      </c>
      <c r="T229" s="96" t="str">
        <f t="shared" si="111"/>
        <v/>
      </c>
      <c r="U229" s="124" t="str">
        <f t="shared" si="112"/>
        <v/>
      </c>
      <c r="V229" s="90">
        <f>IF(ISNA(MATCH("x",U228:U237,0)),MaxZeit,MaxBildung)</f>
        <v>0.41666666666666702</v>
      </c>
      <c r="W229" s="90" t="s">
        <v>75</v>
      </c>
      <c r="Z229" s="202" t="str">
        <f t="shared" si="97"/>
        <v/>
      </c>
      <c r="AA229" s="203" t="str">
        <f t="shared" si="98"/>
        <v/>
      </c>
    </row>
    <row r="230" spans="1:27" ht="14.25" x14ac:dyDescent="0.25">
      <c r="A230" s="285"/>
      <c r="B230" s="66">
        <f t="shared" si="109"/>
        <v>44701</v>
      </c>
      <c r="C230" s="67"/>
      <c r="D230" s="68"/>
      <c r="E230" s="69"/>
      <c r="F230" s="70"/>
      <c r="G230" s="71"/>
      <c r="H230" s="84" t="str">
        <f t="shared" si="110"/>
        <v/>
      </c>
      <c r="I230" s="72"/>
      <c r="J230" s="72"/>
      <c r="K230" s="73"/>
      <c r="L230" s="89"/>
      <c r="M230" s="95" t="str">
        <f>IF(S230="x",TEXT(V238,"# ?/?")&amp;" !",IF(T230="x","Nein",""))</f>
        <v/>
      </c>
      <c r="N230" s="96">
        <f>IF(S230="",IF(R230&gt;Stunden2,Pausen2-SUM(N228:N229),IF(R230&gt;Stunden1,Pausen1-SUM(N228:N229),0)),0)</f>
        <v>0</v>
      </c>
      <c r="O230" s="96"/>
      <c r="P230" s="96"/>
      <c r="Q230" s="84">
        <f>IF(F230-E230&gt;0,IF(S230="x",MROUND((F230-E230)*V238,1/1440),F230-E230),0)</f>
        <v>0</v>
      </c>
      <c r="R230" s="96">
        <f t="shared" ref="R230:R237" si="113">IF(Q230&gt;0,IF(AND(E230=F229,S229&lt;&gt;"x"),Q230+R229-N229,Q230),0)</f>
        <v>0</v>
      </c>
      <c r="S230" s="96" t="str">
        <f>IF(G230=DATEN!$L$87,"x","")</f>
        <v/>
      </c>
      <c r="T230" s="96" t="str">
        <f t="shared" si="111"/>
        <v/>
      </c>
      <c r="U230" s="124" t="str">
        <f t="shared" si="112"/>
        <v/>
      </c>
      <c r="V230" s="92">
        <f>SUMIF(T228:T237,"&lt;&gt;x",H228:H237)-N238</f>
        <v>0</v>
      </c>
      <c r="W230" s="91" t="s">
        <v>81</v>
      </c>
      <c r="Z230" s="202" t="str">
        <f t="shared" si="97"/>
        <v/>
      </c>
      <c r="AA230" s="203" t="str">
        <f t="shared" si="98"/>
        <v/>
      </c>
    </row>
    <row r="231" spans="1:27" ht="14.25" x14ac:dyDescent="0.25">
      <c r="A231" s="285"/>
      <c r="B231" s="66">
        <f t="shared" si="109"/>
        <v>44701</v>
      </c>
      <c r="C231" s="67"/>
      <c r="D231" s="68"/>
      <c r="E231" s="69"/>
      <c r="F231" s="70"/>
      <c r="G231" s="71"/>
      <c r="H231" s="84" t="str">
        <f t="shared" si="110"/>
        <v/>
      </c>
      <c r="I231" s="72"/>
      <c r="J231" s="72"/>
      <c r="K231" s="73"/>
      <c r="L231" s="89"/>
      <c r="M231" s="95" t="str">
        <f>IF(S231="x",TEXT(V238,"# ?/?")&amp;" !",IF(T231="x","Nein",""))</f>
        <v/>
      </c>
      <c r="N231" s="96">
        <f>IF(S231="",IF(R231&gt;Stunden2,Pausen2-SUM(N228:N230),IF(R231&gt;Stunden1,Pausen1-SUM(N228:N230),0)),0)</f>
        <v>0</v>
      </c>
      <c r="O231" s="96"/>
      <c r="P231" s="96"/>
      <c r="Q231" s="84">
        <f>IF(F231-E231&gt;0,IF(S231="x",MROUND((F231-E231)*V238,1/1440),F231-E231),0)</f>
        <v>0</v>
      </c>
      <c r="R231" s="96">
        <f t="shared" si="113"/>
        <v>0</v>
      </c>
      <c r="S231" s="96" t="str">
        <f>IF(G231=DATEN!$L$87,"x","")</f>
        <v/>
      </c>
      <c r="T231" s="96" t="str">
        <f t="shared" si="111"/>
        <v/>
      </c>
      <c r="U231" s="124" t="str">
        <f t="shared" si="112"/>
        <v/>
      </c>
      <c r="V231" s="90">
        <f>IF(V230&gt;V229,V229,V230)</f>
        <v>0</v>
      </c>
      <c r="W231" s="90" t="s">
        <v>79</v>
      </c>
      <c r="Z231" s="202" t="str">
        <f t="shared" si="97"/>
        <v/>
      </c>
      <c r="AA231" s="203" t="str">
        <f t="shared" si="98"/>
        <v/>
      </c>
    </row>
    <row r="232" spans="1:27" ht="14.25" x14ac:dyDescent="0.25">
      <c r="A232" s="285"/>
      <c r="B232" s="66">
        <f t="shared" si="109"/>
        <v>44701</v>
      </c>
      <c r="C232" s="67"/>
      <c r="D232" s="68"/>
      <c r="E232" s="69"/>
      <c r="F232" s="70"/>
      <c r="G232" s="71"/>
      <c r="H232" s="84" t="str">
        <f t="shared" si="110"/>
        <v/>
      </c>
      <c r="I232" s="72"/>
      <c r="J232" s="72"/>
      <c r="K232" s="73"/>
      <c r="L232" s="89"/>
      <c r="M232" s="95" t="str">
        <f>IF(S232="x",TEXT(V238,"# ?/?")&amp;" !",IF(T232="x","Nein",""))</f>
        <v/>
      </c>
      <c r="N232" s="96">
        <f>IF(S232="",IF(R232&gt;Stunden2,Pausen2-SUM(N228:N231),IF(R232&gt;Stunden1,Pausen1-SUM(N228:N231),0)),0)</f>
        <v>0</v>
      </c>
      <c r="O232" s="96"/>
      <c r="P232" s="96"/>
      <c r="Q232" s="84">
        <f>IF(F232-E232&gt;0,IF(S232="x",MROUND((F232-E232)*V238,1/1440),F232-E232),0)</f>
        <v>0</v>
      </c>
      <c r="R232" s="96">
        <f t="shared" si="113"/>
        <v>0</v>
      </c>
      <c r="S232" s="96" t="str">
        <f>IF(G232=DATEN!$L$87,"x","")</f>
        <v/>
      </c>
      <c r="T232" s="96" t="str">
        <f t="shared" si="111"/>
        <v/>
      </c>
      <c r="U232" s="124" t="str">
        <f t="shared" si="112"/>
        <v/>
      </c>
      <c r="V232" s="90">
        <f>V231+SUMIF(T228:T237,"x",H228:H237)</f>
        <v>0</v>
      </c>
      <c r="W232" s="91" t="s">
        <v>80</v>
      </c>
      <c r="Z232" s="202" t="str">
        <f t="shared" si="97"/>
        <v/>
      </c>
      <c r="AA232" s="203" t="str">
        <f t="shared" si="98"/>
        <v/>
      </c>
    </row>
    <row r="233" spans="1:27" ht="14.25" x14ac:dyDescent="0.25">
      <c r="A233" s="285"/>
      <c r="B233" s="66">
        <f t="shared" si="109"/>
        <v>44701</v>
      </c>
      <c r="C233" s="67"/>
      <c r="D233" s="68"/>
      <c r="E233" s="69"/>
      <c r="F233" s="70"/>
      <c r="G233" s="71"/>
      <c r="H233" s="84" t="str">
        <f t="shared" si="110"/>
        <v/>
      </c>
      <c r="I233" s="72"/>
      <c r="J233" s="72"/>
      <c r="K233" s="73"/>
      <c r="L233" s="89"/>
      <c r="M233" s="95" t="str">
        <f>IF(S233="x",TEXT(V238,"# ?/?")&amp;" !",IF(T233="x","Nein",""))</f>
        <v/>
      </c>
      <c r="N233" s="96">
        <f>IF(S233="",IF(R233&gt;Stunden2,Pausen2-SUM(N228:N232),IF(R233&gt;Stunden1,Pausen1-SUM(N228:N232),0)),0)</f>
        <v>0</v>
      </c>
      <c r="O233" s="96"/>
      <c r="P233" s="96"/>
      <c r="Q233" s="84">
        <f>IF(F233-E233&gt;0,IF(S233="x",MROUND((F233-E233)*V238,1/1440),F233-E233),0)</f>
        <v>0</v>
      </c>
      <c r="R233" s="96">
        <f t="shared" si="113"/>
        <v>0</v>
      </c>
      <c r="S233" s="96" t="str">
        <f>IF(G233=DATEN!$L$87,"x","")</f>
        <v/>
      </c>
      <c r="T233" s="96" t="str">
        <f t="shared" si="111"/>
        <v/>
      </c>
      <c r="U233" s="124" t="str">
        <f t="shared" si="112"/>
        <v/>
      </c>
      <c r="V233" s="90"/>
      <c r="W233" s="91"/>
      <c r="Z233" s="202" t="str">
        <f t="shared" si="97"/>
        <v/>
      </c>
      <c r="AA233" s="203" t="str">
        <f t="shared" si="98"/>
        <v/>
      </c>
    </row>
    <row r="234" spans="1:27" ht="14.25" x14ac:dyDescent="0.25">
      <c r="A234" s="285"/>
      <c r="B234" s="66">
        <f t="shared" si="109"/>
        <v>44701</v>
      </c>
      <c r="C234" s="67"/>
      <c r="D234" s="68"/>
      <c r="E234" s="69"/>
      <c r="F234" s="70"/>
      <c r="G234" s="71"/>
      <c r="H234" s="84" t="str">
        <f t="shared" si="110"/>
        <v/>
      </c>
      <c r="I234" s="72"/>
      <c r="J234" s="72"/>
      <c r="K234" s="73"/>
      <c r="L234" s="89"/>
      <c r="M234" s="95" t="str">
        <f>IF(S234="x",TEXT(V238,"# ?/?")&amp;" !",IF(T234="x","Nein",""))</f>
        <v/>
      </c>
      <c r="N234" s="96">
        <f>IF(S234="",IF(R234&gt;Stunden2,Pausen2-SUM(N228:N233),IF(R234&gt;Stunden1,Pausen1-SUM(N228:N233),0)),0)</f>
        <v>0</v>
      </c>
      <c r="O234" s="96"/>
      <c r="P234" s="96"/>
      <c r="Q234" s="84">
        <f>IF(F234-E234&gt;0,IF(S234="x",MROUND((F234-E234)*V238,1/1440),F234-E234),0)</f>
        <v>0</v>
      </c>
      <c r="R234" s="96">
        <f t="shared" si="113"/>
        <v>0</v>
      </c>
      <c r="S234" s="96" t="str">
        <f>IF(G234=DATEN!$L$87,"x","")</f>
        <v/>
      </c>
      <c r="T234" s="96" t="str">
        <f t="shared" si="111"/>
        <v/>
      </c>
      <c r="U234" s="124" t="str">
        <f t="shared" si="112"/>
        <v/>
      </c>
      <c r="V234" s="90"/>
      <c r="W234" s="91"/>
      <c r="Z234" s="202" t="str">
        <f t="shared" si="97"/>
        <v/>
      </c>
      <c r="AA234" s="203" t="str">
        <f t="shared" si="98"/>
        <v/>
      </c>
    </row>
    <row r="235" spans="1:27" ht="14.25" x14ac:dyDescent="0.25">
      <c r="A235" s="285"/>
      <c r="B235" s="66">
        <f t="shared" si="109"/>
        <v>44701</v>
      </c>
      <c r="C235" s="67"/>
      <c r="D235" s="68"/>
      <c r="E235" s="69"/>
      <c r="F235" s="70"/>
      <c r="G235" s="71"/>
      <c r="H235" s="84" t="str">
        <f t="shared" si="110"/>
        <v/>
      </c>
      <c r="I235" s="72"/>
      <c r="J235" s="72"/>
      <c r="K235" s="73"/>
      <c r="L235" s="89"/>
      <c r="M235" s="95" t="str">
        <f>IF(S235="x",TEXT(V238,"# ?/?")&amp;" !",IF(T235="x","Nein",""))</f>
        <v/>
      </c>
      <c r="N235" s="96">
        <f>IF(S235="",IF(R235&gt;Stunden2,Pausen2-SUM(N228:N234),IF(R235&gt;Stunden1,Pausen1-SUM(N228:N234),0)),0)</f>
        <v>0</v>
      </c>
      <c r="O235" s="96"/>
      <c r="P235" s="96"/>
      <c r="Q235" s="84">
        <f>IF(F235-E235&gt;0,IF(S235="x",MROUND((F235-E235)*V238,1/1440),F235-E235),0)</f>
        <v>0</v>
      </c>
      <c r="R235" s="96">
        <f t="shared" si="113"/>
        <v>0</v>
      </c>
      <c r="S235" s="96" t="str">
        <f>IF(G235=DATEN!$L$87,"x","")</f>
        <v/>
      </c>
      <c r="T235" s="96" t="str">
        <f t="shared" si="111"/>
        <v/>
      </c>
      <c r="U235" s="124" t="str">
        <f t="shared" si="112"/>
        <v/>
      </c>
      <c r="Z235" s="202" t="str">
        <f t="shared" si="97"/>
        <v/>
      </c>
      <c r="AA235" s="203" t="str">
        <f t="shared" si="98"/>
        <v/>
      </c>
    </row>
    <row r="236" spans="1:27" ht="14.25" x14ac:dyDescent="0.25">
      <c r="A236" s="285"/>
      <c r="B236" s="66">
        <f t="shared" si="109"/>
        <v>44701</v>
      </c>
      <c r="C236" s="67"/>
      <c r="D236" s="68"/>
      <c r="E236" s="69"/>
      <c r="F236" s="70"/>
      <c r="G236" s="71"/>
      <c r="H236" s="84" t="str">
        <f t="shared" si="110"/>
        <v/>
      </c>
      <c r="I236" s="72"/>
      <c r="J236" s="72"/>
      <c r="K236" s="73"/>
      <c r="L236" s="89"/>
      <c r="M236" s="95" t="str">
        <f>IF(S236="x",TEXT(V238,"# ?/?")&amp;" !",IF(T236="x","Nein",""))</f>
        <v/>
      </c>
      <c r="N236" s="96">
        <f>IF(S236="",IF(R236&gt;Stunden2,Pausen2-SUM(N228:N235),IF(R236&gt;Stunden1,Pausen1-SUM(N228:N235),0)),0)</f>
        <v>0</v>
      </c>
      <c r="O236" s="96"/>
      <c r="P236" s="96"/>
      <c r="Q236" s="84">
        <f>IF(F236-E236&gt;0,IF(S236="x",MROUND((F236-E236)*V238,1/1440),F236-E236),0)</f>
        <v>0</v>
      </c>
      <c r="R236" s="96">
        <f t="shared" si="113"/>
        <v>0</v>
      </c>
      <c r="S236" s="96" t="str">
        <f>IF(G236=DATEN!$L$87,"x","")</f>
        <v/>
      </c>
      <c r="T236" s="96" t="str">
        <f t="shared" si="111"/>
        <v/>
      </c>
      <c r="U236" s="124" t="str">
        <f t="shared" si="112"/>
        <v/>
      </c>
      <c r="Z236" s="202" t="str">
        <f t="shared" si="97"/>
        <v/>
      </c>
      <c r="AA236" s="203" t="str">
        <f t="shared" si="98"/>
        <v/>
      </c>
    </row>
    <row r="237" spans="1:27" ht="14.25" x14ac:dyDescent="0.25">
      <c r="A237" s="286"/>
      <c r="B237" s="66">
        <f t="shared" si="109"/>
        <v>44701</v>
      </c>
      <c r="C237" s="67"/>
      <c r="D237" s="68"/>
      <c r="E237" s="69"/>
      <c r="F237" s="70"/>
      <c r="G237" s="71"/>
      <c r="H237" s="84" t="str">
        <f t="shared" si="110"/>
        <v/>
      </c>
      <c r="I237" s="72"/>
      <c r="J237" s="72"/>
      <c r="K237" s="73"/>
      <c r="L237" s="89"/>
      <c r="M237" s="95" t="str">
        <f>IF(S237="x",TEXT(V238,"# ?/?")&amp;" !",IF(T237="x","Nein",""))</f>
        <v/>
      </c>
      <c r="N237" s="96">
        <f>IF(S237="",IF(R237&gt;Stunden2,Pausen2-SUM(N228:N236),IF(R237&gt;Stunden1,Pausen1-SUM(N228:N236),0)),0)</f>
        <v>0</v>
      </c>
      <c r="O237" s="96"/>
      <c r="P237" s="96"/>
      <c r="Q237" s="84">
        <f>IF(F237-E237&gt;0,IF(S237="x",MROUND((F237-E237)*V238,1/1440),F237-E237),0)</f>
        <v>0</v>
      </c>
      <c r="R237" s="96">
        <f t="shared" si="113"/>
        <v>0</v>
      </c>
      <c r="S237" s="96" t="str">
        <f>IF(G237=DATEN!$L$87,"x","")</f>
        <v/>
      </c>
      <c r="T237" s="96" t="str">
        <f t="shared" si="111"/>
        <v/>
      </c>
      <c r="U237" s="124" t="str">
        <f t="shared" si="112"/>
        <v/>
      </c>
      <c r="Z237" s="202" t="str">
        <f t="shared" si="97"/>
        <v/>
      </c>
      <c r="AA237" s="203" t="str">
        <f t="shared" si="98"/>
        <v/>
      </c>
    </row>
    <row r="238" spans="1:27" ht="14.25" customHeight="1" x14ac:dyDescent="0.25">
      <c r="A238" s="2" t="str">
        <f>IF(LEN(B238)&gt;0,IF(WEEKDAY(B238)=4,TRUNC((B238-DATE(YEAR(B238+3-MOD(B238-2,7)),1,MOD(B238-2,7)-9))/7),IF(WEEKDAY(B238)=5,"KW","")),"")</f>
        <v>KW</v>
      </c>
      <c r="B238" s="81">
        <f>B227+1</f>
        <v>44701</v>
      </c>
      <c r="C238" s="78">
        <f>IF(WEEKDAY(B238)=1,7,WEEKDAY(B238)-1)</f>
        <v>4</v>
      </c>
      <c r="D238" s="79" t="str" cm="1">
        <f t="array" aca="1" ref="D238" ca="1">IF(LEN(B238)&gt;0,IF(OR(INDIRECT("DATEN!D"&amp;9+C238)=0,NOT(ISNA(MATCH(B238,DATEN!$D$18:$D$33,0)))),"X",IF(OR(B238=DATEN!$D$26-1,B238=DATEN!$D$27-2,B238=DATEN!$D$30-2),"V","")),"")</f>
        <v/>
      </c>
      <c r="E238" s="294" t="str">
        <f>IF(E228&gt;0,IF(VALUE("24:00:00")-VALUE(MAX(F217:F226))+VALUE(E228)&lt;VALUE("11:00:00"),"Ruhezeit!",""),"")</f>
        <v/>
      </c>
      <c r="F238" s="295"/>
      <c r="G238" s="80" t="s">
        <v>68</v>
      </c>
      <c r="H238" s="74">
        <f>V232</f>
        <v>0</v>
      </c>
      <c r="I238" s="76"/>
      <c r="J238" s="76"/>
      <c r="K238" s="107" cm="1">
        <f t="array" aca="1" ref="K238" ca="1">IF(LEN(B238)&gt;0,IF(AND(D238&lt;&gt;"X",I238&lt;&gt;"U",I238&lt;&gt;"u",I238&lt;&gt;"K",I238&lt;&gt;"k",OR(I238="F",I238="f",H238&lt;&gt;0,DATEN!$H$8=1),J238&lt;&gt;"f",J238&lt;&gt;"F"),IF(D238="V",H238-INDIRECT("DATEN!D"&amp;9+C238)/2,H238-INDIRECT("DATEN!D"&amp;9+C238)),H238),"")</f>
        <v>-0.32916666666666666</v>
      </c>
      <c r="L238" s="146" t="str">
        <f>IF(X238&gt;MaxWoZeit,"WoArbZeit&gt;48h!","")</f>
        <v/>
      </c>
      <c r="M238" s="93" t="str">
        <f>IF(V230&gt;V231,V230-V231,"")</f>
        <v/>
      </c>
      <c r="N238" s="93">
        <f>SUM(N228:N237)</f>
        <v>0</v>
      </c>
      <c r="O238" s="93" t="str">
        <f>IF(WEEKDAY(B238,2)=7,SUMIF('Auswertung-Wochen'!$Y$2:$Y$366,P238,'Auswertung-Wochen'!$V$2:$V$366)-SUMIF('Auswertung-Wochen'!$Y$2:$Y$366,P238,'Auswertung-Wochen'!$W$2:$W$366),"")</f>
        <v/>
      </c>
      <c r="P238" s="93" t="str">
        <f>YEAR(B238)&amp;"-"&amp;TEXT(_xlfn.ISOWEEKNUM(B238),"00")</f>
        <v>2026-21</v>
      </c>
      <c r="Q238" s="94">
        <f>SUM(Q228:Q237)</f>
        <v>0</v>
      </c>
      <c r="R238" s="94"/>
      <c r="S238" s="94"/>
      <c r="T238" s="94"/>
      <c r="U238" s="125"/>
      <c r="V238" s="105">
        <f ca="1">IF(D238="x",DATEN!$N$88,DATEN!$N$87)</f>
        <v>0.125</v>
      </c>
      <c r="W238" s="91" t="s">
        <v>92</v>
      </c>
      <c r="X238" s="145">
        <f>IF(LEN(B238)&gt;0,IF(WEEKDAY(B238,2)=1,H238,H238+X227),X227)</f>
        <v>0</v>
      </c>
      <c r="Z238" s="202" t="str">
        <f t="shared" si="97"/>
        <v/>
      </c>
      <c r="AA238" s="203" t="str">
        <f t="shared" si="98"/>
        <v/>
      </c>
    </row>
    <row r="239" spans="1:27" ht="14.25" x14ac:dyDescent="0.25">
      <c r="A239" s="285" t="str">
        <f>IF(ISNA(MATCH(B249,DATEN!$D$18:$D$42,0)),"",INDEX(DATEN!$C$18:$D$42,MATCH(B249,DATEN!$D$18:$D$42,0),1))</f>
        <v/>
      </c>
      <c r="B239" s="66">
        <f t="shared" ref="B239:B248" si="114">B228+1</f>
        <v>44702</v>
      </c>
      <c r="C239" s="67"/>
      <c r="D239" s="68"/>
      <c r="E239" s="69"/>
      <c r="F239" s="70"/>
      <c r="G239" s="71"/>
      <c r="H239" s="84" t="str">
        <f t="shared" ref="H239:H248" si="115">IF(Q239&gt;0,IF(ROUND(F239-E239,6)&gt;=ROUND(Mindest,6),Q239,"&lt;15m!"),"")</f>
        <v/>
      </c>
      <c r="I239" s="72"/>
      <c r="J239" s="72"/>
      <c r="K239" s="73"/>
      <c r="L239" s="89"/>
      <c r="M239" s="95" t="str">
        <f>IF(S239="x",TEXT(V249,"# ?/?")&amp;" !",IF(T239="x","Nein",""))</f>
        <v/>
      </c>
      <c r="N239" s="96">
        <f>IF(S239="",IF(R239&gt;Stunden2,Pausen2,IF(R239&gt;Stunden1,Pausen1,0)),0)</f>
        <v>0</v>
      </c>
      <c r="O239" s="96"/>
      <c r="P239" s="96"/>
      <c r="Q239" s="84">
        <f>IF(F239-E239&gt;0,IF(S239="x",MROUND((F239-E239)*V249,1/1440),F239-E239),0)</f>
        <v>0</v>
      </c>
      <c r="R239" s="96">
        <f>Q239</f>
        <v>0</v>
      </c>
      <c r="S239" s="96" t="str">
        <f>IF(G239=DATEN!$L$87,"x","")</f>
        <v/>
      </c>
      <c r="T239" s="96" t="str">
        <f t="shared" ref="T239:T248" si="116">IF(ISNA(VLOOKUP(G239,ArbKapp,3,FALSE))=TRUE,"",IF(VLOOKUP(G239,ArbKapp,3,FALSE)="x","x",""))</f>
        <v/>
      </c>
      <c r="U239" s="124" t="str">
        <f t="shared" ref="U239:U248" si="117">IF(ISNA(MATCH(G239,Kapp12Ordi,0)),"","x")</f>
        <v/>
      </c>
      <c r="V239" s="90">
        <f>Q249-N249</f>
        <v>0</v>
      </c>
      <c r="W239" s="90" t="s">
        <v>67</v>
      </c>
      <c r="Z239" s="202" t="str">
        <f t="shared" si="97"/>
        <v/>
      </c>
      <c r="AA239" s="203" t="str">
        <f t="shared" si="98"/>
        <v/>
      </c>
    </row>
    <row r="240" spans="1:27" ht="14.25" x14ac:dyDescent="0.25">
      <c r="A240" s="285"/>
      <c r="B240" s="66">
        <f t="shared" si="114"/>
        <v>44702</v>
      </c>
      <c r="C240" s="67"/>
      <c r="D240" s="68"/>
      <c r="E240" s="69"/>
      <c r="F240" s="70"/>
      <c r="G240" s="71"/>
      <c r="H240" s="84" t="str">
        <f t="shared" si="115"/>
        <v/>
      </c>
      <c r="I240" s="72"/>
      <c r="J240" s="72"/>
      <c r="K240" s="73"/>
      <c r="L240" s="89"/>
      <c r="M240" s="95" t="str">
        <f>IF(S240="x",TEXT(V249,"# ?/?")&amp;" !",IF(T240="x","Nein",""))</f>
        <v/>
      </c>
      <c r="N240" s="96">
        <f>IF(S240="",IF(R240&gt;Stunden2,Pausen2-SUM(N239),IF(R240&gt;Stunden1,Pausen1-SUM(N239),0)),0)</f>
        <v>0</v>
      </c>
      <c r="O240" s="96"/>
      <c r="P240" s="96"/>
      <c r="Q240" s="84">
        <f>IF(F240-E240&gt;0,IF(S240="x",MROUND((F240-E240)*V249,1/1440),F240-E240),0)</f>
        <v>0</v>
      </c>
      <c r="R240" s="96">
        <f>IF(Q240&gt;0,IF(AND(E240=F239,S239&lt;&gt;"x"),Q240+R239-N239,Q240),0)</f>
        <v>0</v>
      </c>
      <c r="S240" s="96" t="str">
        <f>IF(G240=DATEN!$L$87,"x","")</f>
        <v/>
      </c>
      <c r="T240" s="96" t="str">
        <f t="shared" si="116"/>
        <v/>
      </c>
      <c r="U240" s="124" t="str">
        <f t="shared" si="117"/>
        <v/>
      </c>
      <c r="V240" s="90">
        <f>IF(ISNA(MATCH("x",U239:U248,0)),MaxZeit,MaxBildung)</f>
        <v>0.41666666666666702</v>
      </c>
      <c r="W240" s="90" t="s">
        <v>75</v>
      </c>
      <c r="Z240" s="202" t="str">
        <f t="shared" si="97"/>
        <v/>
      </c>
      <c r="AA240" s="203" t="str">
        <f t="shared" si="98"/>
        <v/>
      </c>
    </row>
    <row r="241" spans="1:27" ht="14.25" x14ac:dyDescent="0.25">
      <c r="A241" s="285"/>
      <c r="B241" s="66">
        <f t="shared" si="114"/>
        <v>44702</v>
      </c>
      <c r="C241" s="67"/>
      <c r="D241" s="68"/>
      <c r="E241" s="69"/>
      <c r="F241" s="70"/>
      <c r="G241" s="71"/>
      <c r="H241" s="84" t="str">
        <f t="shared" si="115"/>
        <v/>
      </c>
      <c r="I241" s="72"/>
      <c r="J241" s="72"/>
      <c r="K241" s="73"/>
      <c r="L241" s="89"/>
      <c r="M241" s="95" t="str">
        <f>IF(S241="x",TEXT(V249,"# ?/?")&amp;" !",IF(T241="x","Nein",""))</f>
        <v/>
      </c>
      <c r="N241" s="96">
        <f>IF(S241="",IF(R241&gt;Stunden2,Pausen2-SUM(N239:N240),IF(R241&gt;Stunden1,Pausen1-SUM(N239:N240),0)),0)</f>
        <v>0</v>
      </c>
      <c r="O241" s="96"/>
      <c r="P241" s="96"/>
      <c r="Q241" s="84">
        <f>IF(F241-E241&gt;0,IF(S241="x",MROUND((F241-E241)*V249,1/1440),F241-E241),0)</f>
        <v>0</v>
      </c>
      <c r="R241" s="96">
        <f t="shared" ref="R241:R248" si="118">IF(Q241&gt;0,IF(AND(E241=F240,S240&lt;&gt;"x"),Q241+R240-N240,Q241),0)</f>
        <v>0</v>
      </c>
      <c r="S241" s="96" t="str">
        <f>IF(G241=DATEN!$L$87,"x","")</f>
        <v/>
      </c>
      <c r="T241" s="96" t="str">
        <f t="shared" si="116"/>
        <v/>
      </c>
      <c r="U241" s="124" t="str">
        <f t="shared" si="117"/>
        <v/>
      </c>
      <c r="V241" s="92">
        <f>SUMIF(T239:T248,"&lt;&gt;x",H239:H248)-N249</f>
        <v>0</v>
      </c>
      <c r="W241" s="91" t="s">
        <v>81</v>
      </c>
      <c r="Z241" s="202" t="str">
        <f t="shared" si="97"/>
        <v/>
      </c>
      <c r="AA241" s="203" t="str">
        <f t="shared" si="98"/>
        <v/>
      </c>
    </row>
    <row r="242" spans="1:27" ht="14.25" x14ac:dyDescent="0.25">
      <c r="A242" s="285"/>
      <c r="B242" s="66">
        <f t="shared" si="114"/>
        <v>44702</v>
      </c>
      <c r="C242" s="67"/>
      <c r="D242" s="68"/>
      <c r="E242" s="69"/>
      <c r="F242" s="70"/>
      <c r="G242" s="71"/>
      <c r="H242" s="84" t="str">
        <f t="shared" si="115"/>
        <v/>
      </c>
      <c r="I242" s="72"/>
      <c r="J242" s="72"/>
      <c r="K242" s="73"/>
      <c r="L242" s="89"/>
      <c r="M242" s="95" t="str">
        <f>IF(S242="x",TEXT(V249,"# ?/?")&amp;" !",IF(T242="x","Nein",""))</f>
        <v/>
      </c>
      <c r="N242" s="96">
        <f>IF(S242="",IF(R242&gt;Stunden2,Pausen2-SUM(N239:N241),IF(R242&gt;Stunden1,Pausen1-SUM(N239:N241),0)),0)</f>
        <v>0</v>
      </c>
      <c r="O242" s="96"/>
      <c r="P242" s="96"/>
      <c r="Q242" s="84">
        <f>IF(F242-E242&gt;0,IF(S242="x",MROUND((F242-E242)*V249,1/1440),F242-E242),0)</f>
        <v>0</v>
      </c>
      <c r="R242" s="96">
        <f t="shared" si="118"/>
        <v>0</v>
      </c>
      <c r="S242" s="96" t="str">
        <f>IF(G242=DATEN!$L$87,"x","")</f>
        <v/>
      </c>
      <c r="T242" s="96" t="str">
        <f t="shared" si="116"/>
        <v/>
      </c>
      <c r="U242" s="124" t="str">
        <f t="shared" si="117"/>
        <v/>
      </c>
      <c r="V242" s="90">
        <f>IF(V241&gt;V240,V240,V241)</f>
        <v>0</v>
      </c>
      <c r="W242" s="90" t="s">
        <v>79</v>
      </c>
      <c r="Z242" s="202" t="str">
        <f t="shared" si="97"/>
        <v/>
      </c>
      <c r="AA242" s="203" t="str">
        <f t="shared" si="98"/>
        <v/>
      </c>
    </row>
    <row r="243" spans="1:27" ht="14.25" x14ac:dyDescent="0.25">
      <c r="A243" s="285"/>
      <c r="B243" s="66">
        <f t="shared" si="114"/>
        <v>44702</v>
      </c>
      <c r="C243" s="67"/>
      <c r="D243" s="68"/>
      <c r="E243" s="69"/>
      <c r="F243" s="70"/>
      <c r="G243" s="71"/>
      <c r="H243" s="84" t="str">
        <f t="shared" si="115"/>
        <v/>
      </c>
      <c r="I243" s="72"/>
      <c r="J243" s="72"/>
      <c r="K243" s="73"/>
      <c r="L243" s="89"/>
      <c r="M243" s="95" t="str">
        <f>IF(S243="x",TEXT(V249,"# ?/?")&amp;" !",IF(T243="x","Nein",""))</f>
        <v/>
      </c>
      <c r="N243" s="96">
        <f>IF(S243="",IF(R243&gt;Stunden2,Pausen2-SUM(N239:N242),IF(R243&gt;Stunden1,Pausen1-SUM(N239:N242),0)),0)</f>
        <v>0</v>
      </c>
      <c r="O243" s="96"/>
      <c r="P243" s="96"/>
      <c r="Q243" s="84">
        <f>IF(F243-E243&gt;0,IF(S243="x",MROUND((F243-E243)*V249,1/1440),F243-E243),0)</f>
        <v>0</v>
      </c>
      <c r="R243" s="96">
        <f t="shared" si="118"/>
        <v>0</v>
      </c>
      <c r="S243" s="96" t="str">
        <f>IF(G243=DATEN!$L$87,"x","")</f>
        <v/>
      </c>
      <c r="T243" s="96" t="str">
        <f t="shared" si="116"/>
        <v/>
      </c>
      <c r="U243" s="124" t="str">
        <f t="shared" si="117"/>
        <v/>
      </c>
      <c r="V243" s="90">
        <f>V242+SUMIF(T239:T248,"x",H239:H248)</f>
        <v>0</v>
      </c>
      <c r="W243" s="91" t="s">
        <v>80</v>
      </c>
      <c r="Z243" s="202" t="str">
        <f t="shared" si="97"/>
        <v/>
      </c>
      <c r="AA243" s="203" t="str">
        <f t="shared" si="98"/>
        <v/>
      </c>
    </row>
    <row r="244" spans="1:27" ht="14.25" x14ac:dyDescent="0.25">
      <c r="A244" s="285"/>
      <c r="B244" s="66">
        <f t="shared" si="114"/>
        <v>44702</v>
      </c>
      <c r="C244" s="67"/>
      <c r="D244" s="68"/>
      <c r="E244" s="69"/>
      <c r="F244" s="70"/>
      <c r="G244" s="71"/>
      <c r="H244" s="84" t="str">
        <f t="shared" si="115"/>
        <v/>
      </c>
      <c r="I244" s="72"/>
      <c r="J244" s="72"/>
      <c r="K244" s="73"/>
      <c r="L244" s="89"/>
      <c r="M244" s="95" t="str">
        <f>IF(S244="x",TEXT(V249,"# ?/?")&amp;" !",IF(T244="x","Nein",""))</f>
        <v/>
      </c>
      <c r="N244" s="96">
        <f>IF(S244="",IF(R244&gt;Stunden2,Pausen2-SUM(N239:N243),IF(R244&gt;Stunden1,Pausen1-SUM(N239:N243),0)),0)</f>
        <v>0</v>
      </c>
      <c r="O244" s="96"/>
      <c r="P244" s="96"/>
      <c r="Q244" s="84">
        <f>IF(F244-E244&gt;0,IF(S244="x",MROUND((F244-E244)*V249,1/1440),F244-E244),0)</f>
        <v>0</v>
      </c>
      <c r="R244" s="96">
        <f t="shared" si="118"/>
        <v>0</v>
      </c>
      <c r="S244" s="96" t="str">
        <f>IF(G244=DATEN!$L$87,"x","")</f>
        <v/>
      </c>
      <c r="T244" s="96" t="str">
        <f t="shared" si="116"/>
        <v/>
      </c>
      <c r="U244" s="124" t="str">
        <f t="shared" si="117"/>
        <v/>
      </c>
      <c r="V244" s="90"/>
      <c r="W244" s="91"/>
      <c r="Z244" s="202" t="str">
        <f t="shared" si="97"/>
        <v/>
      </c>
      <c r="AA244" s="203" t="str">
        <f t="shared" si="98"/>
        <v/>
      </c>
    </row>
    <row r="245" spans="1:27" ht="14.25" x14ac:dyDescent="0.25">
      <c r="A245" s="285"/>
      <c r="B245" s="66">
        <f t="shared" si="114"/>
        <v>44702</v>
      </c>
      <c r="C245" s="67"/>
      <c r="D245" s="68"/>
      <c r="E245" s="69"/>
      <c r="F245" s="70"/>
      <c r="G245" s="71"/>
      <c r="H245" s="84" t="str">
        <f t="shared" si="115"/>
        <v/>
      </c>
      <c r="I245" s="72"/>
      <c r="J245" s="72"/>
      <c r="K245" s="73"/>
      <c r="L245" s="89"/>
      <c r="M245" s="95" t="str">
        <f>IF(S245="x",TEXT(V249,"# ?/?")&amp;" !",IF(T245="x","Nein",""))</f>
        <v/>
      </c>
      <c r="N245" s="96">
        <f>IF(S245="",IF(R245&gt;Stunden2,Pausen2-SUM(N239:N244),IF(R245&gt;Stunden1,Pausen1-SUM(N239:N244),0)),0)</f>
        <v>0</v>
      </c>
      <c r="O245" s="96"/>
      <c r="P245" s="96"/>
      <c r="Q245" s="84">
        <f>IF(F245-E245&gt;0,IF(S245="x",MROUND((F245-E245)*V249,1/1440),F245-E245),0)</f>
        <v>0</v>
      </c>
      <c r="R245" s="96">
        <f t="shared" si="118"/>
        <v>0</v>
      </c>
      <c r="S245" s="96" t="str">
        <f>IF(G245=DATEN!$L$87,"x","")</f>
        <v/>
      </c>
      <c r="T245" s="96" t="str">
        <f t="shared" si="116"/>
        <v/>
      </c>
      <c r="U245" s="124" t="str">
        <f t="shared" si="117"/>
        <v/>
      </c>
      <c r="V245" s="90"/>
      <c r="W245" s="91"/>
      <c r="Z245" s="202" t="str">
        <f t="shared" si="97"/>
        <v/>
      </c>
      <c r="AA245" s="203" t="str">
        <f t="shared" si="98"/>
        <v/>
      </c>
    </row>
    <row r="246" spans="1:27" ht="14.25" x14ac:dyDescent="0.25">
      <c r="A246" s="285"/>
      <c r="B246" s="66">
        <f t="shared" si="114"/>
        <v>44702</v>
      </c>
      <c r="C246" s="67"/>
      <c r="D246" s="68"/>
      <c r="E246" s="69"/>
      <c r="F246" s="70"/>
      <c r="G246" s="71"/>
      <c r="H246" s="84" t="str">
        <f t="shared" si="115"/>
        <v/>
      </c>
      <c r="I246" s="72"/>
      <c r="J246" s="72"/>
      <c r="K246" s="73"/>
      <c r="L246" s="89"/>
      <c r="M246" s="95" t="str">
        <f>IF(S246="x",TEXT(V249,"# ?/?")&amp;" !",IF(T246="x","Nein",""))</f>
        <v/>
      </c>
      <c r="N246" s="96">
        <f>IF(S246="",IF(R246&gt;Stunden2,Pausen2-SUM(N239:N245),IF(R246&gt;Stunden1,Pausen1-SUM(N239:N245),0)),0)</f>
        <v>0</v>
      </c>
      <c r="O246" s="96"/>
      <c r="P246" s="96"/>
      <c r="Q246" s="84">
        <f>IF(F246-E246&gt;0,IF(S246="x",MROUND((F246-E246)*V249,1/1440),F246-E246),0)</f>
        <v>0</v>
      </c>
      <c r="R246" s="96">
        <f t="shared" si="118"/>
        <v>0</v>
      </c>
      <c r="S246" s="96" t="str">
        <f>IF(G246=DATEN!$L$87,"x","")</f>
        <v/>
      </c>
      <c r="T246" s="96" t="str">
        <f t="shared" si="116"/>
        <v/>
      </c>
      <c r="U246" s="124" t="str">
        <f t="shared" si="117"/>
        <v/>
      </c>
      <c r="Z246" s="202" t="str">
        <f t="shared" si="97"/>
        <v/>
      </c>
      <c r="AA246" s="203" t="str">
        <f t="shared" si="98"/>
        <v/>
      </c>
    </row>
    <row r="247" spans="1:27" ht="14.25" x14ac:dyDescent="0.25">
      <c r="A247" s="285"/>
      <c r="B247" s="66">
        <f t="shared" si="114"/>
        <v>44702</v>
      </c>
      <c r="C247" s="67"/>
      <c r="D247" s="68"/>
      <c r="E247" s="69"/>
      <c r="F247" s="70"/>
      <c r="G247" s="71"/>
      <c r="H247" s="84" t="str">
        <f t="shared" si="115"/>
        <v/>
      </c>
      <c r="I247" s="72"/>
      <c r="J247" s="72"/>
      <c r="K247" s="73"/>
      <c r="L247" s="89"/>
      <c r="M247" s="95" t="str">
        <f>IF(S247="x",TEXT(V249,"# ?/?")&amp;" !",IF(T247="x","Nein",""))</f>
        <v/>
      </c>
      <c r="N247" s="96">
        <f>IF(S247="",IF(R247&gt;Stunden2,Pausen2-SUM(N239:N246),IF(R247&gt;Stunden1,Pausen1-SUM(N239:N246),0)),0)</f>
        <v>0</v>
      </c>
      <c r="O247" s="96"/>
      <c r="P247" s="96"/>
      <c r="Q247" s="84">
        <f>IF(F247-E247&gt;0,IF(S247="x",MROUND((F247-E247)*V249,1/1440),F247-E247),0)</f>
        <v>0</v>
      </c>
      <c r="R247" s="96">
        <f t="shared" si="118"/>
        <v>0</v>
      </c>
      <c r="S247" s="96" t="str">
        <f>IF(G247=DATEN!$L$87,"x","")</f>
        <v/>
      </c>
      <c r="T247" s="96" t="str">
        <f t="shared" si="116"/>
        <v/>
      </c>
      <c r="U247" s="124" t="str">
        <f t="shared" si="117"/>
        <v/>
      </c>
      <c r="Z247" s="202" t="str">
        <f t="shared" si="97"/>
        <v/>
      </c>
      <c r="AA247" s="203" t="str">
        <f t="shared" si="98"/>
        <v/>
      </c>
    </row>
    <row r="248" spans="1:27" ht="14.25" x14ac:dyDescent="0.25">
      <c r="A248" s="286"/>
      <c r="B248" s="66">
        <f t="shared" si="114"/>
        <v>44702</v>
      </c>
      <c r="C248" s="67"/>
      <c r="D248" s="68"/>
      <c r="E248" s="69"/>
      <c r="F248" s="70"/>
      <c r="G248" s="71"/>
      <c r="H248" s="84" t="str">
        <f t="shared" si="115"/>
        <v/>
      </c>
      <c r="I248" s="72"/>
      <c r="J248" s="72"/>
      <c r="K248" s="73"/>
      <c r="L248" s="89"/>
      <c r="M248" s="95" t="str">
        <f>IF(S248="x",TEXT(V249,"# ?/?")&amp;" !",IF(T248="x","Nein",""))</f>
        <v/>
      </c>
      <c r="N248" s="96">
        <f>IF(S248="",IF(R248&gt;Stunden2,Pausen2-SUM(N239:N247),IF(R248&gt;Stunden1,Pausen1-SUM(N239:N247),0)),0)</f>
        <v>0</v>
      </c>
      <c r="O248" s="96"/>
      <c r="P248" s="96"/>
      <c r="Q248" s="84">
        <f>IF(F248-E248&gt;0,IF(S248="x",MROUND((F248-E248)*V249,1/1440),F248-E248),0)</f>
        <v>0</v>
      </c>
      <c r="R248" s="96">
        <f t="shared" si="118"/>
        <v>0</v>
      </c>
      <c r="S248" s="96" t="str">
        <f>IF(G248=DATEN!$L$87,"x","")</f>
        <v/>
      </c>
      <c r="T248" s="96" t="str">
        <f t="shared" si="116"/>
        <v/>
      </c>
      <c r="U248" s="124" t="str">
        <f t="shared" si="117"/>
        <v/>
      </c>
      <c r="Z248" s="202" t="str">
        <f t="shared" si="97"/>
        <v/>
      </c>
      <c r="AA248" s="203" t="str">
        <f t="shared" si="98"/>
        <v/>
      </c>
    </row>
    <row r="249" spans="1:27" ht="14.25" customHeight="1" x14ac:dyDescent="0.25">
      <c r="A249" s="2" t="str">
        <f>IF(LEN(B249)&gt;0,IF(WEEKDAY(B249)=4,TRUNC((B249-DATE(YEAR(B249+3-MOD(B249-2,7)),1,MOD(B249-2,7)-9))/7),IF(WEEKDAY(B249)=5,"KW","")),"")</f>
        <v/>
      </c>
      <c r="B249" s="81">
        <f>B238+1</f>
        <v>44702</v>
      </c>
      <c r="C249" s="78">
        <f>IF(WEEKDAY(B249)=1,7,WEEKDAY(B249)-1)</f>
        <v>5</v>
      </c>
      <c r="D249" s="79" t="str" cm="1">
        <f t="array" aca="1" ref="D249" ca="1">IF(LEN(B249)&gt;0,IF(OR(INDIRECT("DATEN!D"&amp;9+C249)=0,NOT(ISNA(MATCH(B249,DATEN!$D$18:$D$33,0)))),"X",IF(OR(B249=DATEN!$D$26-1,B249=DATEN!$D$27-2,B249=DATEN!$D$30-2),"V","")),"")</f>
        <v/>
      </c>
      <c r="E249" s="294" t="str">
        <f>IF(E239&gt;0,IF(VALUE("24:00:00")-VALUE(MAX(F228:F237))+VALUE(E239)&lt;VALUE("11:00:00"),"Ruhezeit!",""),"")</f>
        <v/>
      </c>
      <c r="F249" s="295"/>
      <c r="G249" s="80" t="s">
        <v>68</v>
      </c>
      <c r="H249" s="74">
        <f>V243</f>
        <v>0</v>
      </c>
      <c r="I249" s="76"/>
      <c r="J249" s="76"/>
      <c r="K249" s="107" cm="1">
        <f t="array" aca="1" ref="K249" ca="1">IF(LEN(B249)&gt;0,IF(AND(D249&lt;&gt;"X",I249&lt;&gt;"U",I249&lt;&gt;"u",I249&lt;&gt;"K",I249&lt;&gt;"k",OR(I249="F",I249="f",H249&lt;&gt;0,DATEN!$H$8=1),J249&lt;&gt;"f",J249&lt;&gt;"F"),IF(D249="V",H249-INDIRECT("DATEN!D"&amp;9+C249)/2,H249-INDIRECT("DATEN!D"&amp;9+C249)),H249),"")</f>
        <v>-0.32916666666666666</v>
      </c>
      <c r="L249" s="146" t="str">
        <f>IF(X249&gt;MaxWoZeit,"WoArbZeit&gt;48h!","")</f>
        <v/>
      </c>
      <c r="M249" s="93" t="str">
        <f>IF(V241&gt;V242,V241-V242,"")</f>
        <v/>
      </c>
      <c r="N249" s="93">
        <f>SUM(N239:N248)</f>
        <v>0</v>
      </c>
      <c r="O249" s="93" t="str">
        <f>IF(WEEKDAY(B249,2)=7,SUMIF('Auswertung-Wochen'!$Y$2:$Y$366,P249,'Auswertung-Wochen'!$V$2:$V$366)-SUMIF('Auswertung-Wochen'!$Y$2:$Y$366,P249,'Auswertung-Wochen'!$W$2:$W$366),"")</f>
        <v/>
      </c>
      <c r="P249" s="93" t="str">
        <f>YEAR(B249)&amp;"-"&amp;TEXT(_xlfn.ISOWEEKNUM(B249),"00")</f>
        <v>2026-21</v>
      </c>
      <c r="Q249" s="94">
        <f>SUM(Q239:Q248)</f>
        <v>0</v>
      </c>
      <c r="R249" s="94"/>
      <c r="S249" s="94"/>
      <c r="T249" s="94"/>
      <c r="U249" s="125"/>
      <c r="V249" s="105">
        <f ca="1">IF(D249="x",DATEN!$N$88,DATEN!$N$87)</f>
        <v>0.125</v>
      </c>
      <c r="W249" s="91" t="s">
        <v>92</v>
      </c>
      <c r="X249" s="145">
        <f>IF(LEN(B249)&gt;0,IF(WEEKDAY(B249,2)=1,H249,H249+X238),X238)</f>
        <v>0</v>
      </c>
      <c r="Z249" s="202" t="str">
        <f t="shared" si="97"/>
        <v/>
      </c>
      <c r="AA249" s="203" t="str">
        <f t="shared" si="98"/>
        <v/>
      </c>
    </row>
    <row r="250" spans="1:27" ht="14.25" x14ac:dyDescent="0.25">
      <c r="A250" s="285" t="str">
        <f>IF(ISNA(MATCH(B260,DATEN!$D$18:$D$42,0)),"",INDEX(DATEN!$C$18:$D$42,MATCH(B260,DATEN!$D$18:$D$42,0),1))</f>
        <v/>
      </c>
      <c r="B250" s="66">
        <f t="shared" ref="B250:B259" si="119">B239+1</f>
        <v>44703</v>
      </c>
      <c r="C250" s="67"/>
      <c r="D250" s="68"/>
      <c r="E250" s="69"/>
      <c r="F250" s="70"/>
      <c r="G250" s="71"/>
      <c r="H250" s="84" t="str">
        <f t="shared" ref="H250:H259" si="120">IF(Q250&gt;0,IF(ROUND(F250-E250,6)&gt;=ROUND(Mindest,6),Q250,"&lt;15m!"),"")</f>
        <v/>
      </c>
      <c r="I250" s="72"/>
      <c r="J250" s="72"/>
      <c r="K250" s="73"/>
      <c r="L250" s="89"/>
      <c r="M250" s="95" t="str">
        <f>IF(S250="x",TEXT(V260,"# ?/?")&amp;" !",IF(T250="x","Nein",""))</f>
        <v/>
      </c>
      <c r="N250" s="96">
        <f>IF(S250="",IF(R250&gt;Stunden2,Pausen2,IF(R250&gt;Stunden1,Pausen1,0)),0)</f>
        <v>0</v>
      </c>
      <c r="O250" s="96"/>
      <c r="P250" s="96"/>
      <c r="Q250" s="84">
        <f>IF(F250-E250&gt;0,IF(S250="x",MROUND((F250-E250)*V260,1/1440),F250-E250),0)</f>
        <v>0</v>
      </c>
      <c r="R250" s="96">
        <f>Q250</f>
        <v>0</v>
      </c>
      <c r="S250" s="96" t="str">
        <f>IF(G250=DATEN!$L$87,"x","")</f>
        <v/>
      </c>
      <c r="T250" s="96" t="str">
        <f t="shared" ref="T250:T259" si="121">IF(ISNA(VLOOKUP(G250,ArbKapp,3,FALSE))=TRUE,"",IF(VLOOKUP(G250,ArbKapp,3,FALSE)="x","x",""))</f>
        <v/>
      </c>
      <c r="U250" s="124" t="str">
        <f t="shared" ref="U250:U259" si="122">IF(ISNA(MATCH(G250,Kapp12Ordi,0)),"","x")</f>
        <v/>
      </c>
      <c r="V250" s="90">
        <f>Q260-N260</f>
        <v>0</v>
      </c>
      <c r="W250" s="90" t="s">
        <v>67</v>
      </c>
      <c r="Z250" s="202" t="str">
        <f t="shared" si="97"/>
        <v/>
      </c>
      <c r="AA250" s="203" t="str">
        <f t="shared" si="98"/>
        <v/>
      </c>
    </row>
    <row r="251" spans="1:27" ht="14.25" x14ac:dyDescent="0.25">
      <c r="A251" s="285"/>
      <c r="B251" s="66">
        <f t="shared" si="119"/>
        <v>44703</v>
      </c>
      <c r="C251" s="67"/>
      <c r="D251" s="68"/>
      <c r="E251" s="69"/>
      <c r="F251" s="70"/>
      <c r="G251" s="71"/>
      <c r="H251" s="84" t="str">
        <f t="shared" si="120"/>
        <v/>
      </c>
      <c r="I251" s="72"/>
      <c r="J251" s="72"/>
      <c r="K251" s="73"/>
      <c r="L251" s="89"/>
      <c r="M251" s="95" t="str">
        <f>IF(S251="x",TEXT(V260,"# ?/?")&amp;" !",IF(T251="x","Nein",""))</f>
        <v/>
      </c>
      <c r="N251" s="96">
        <f>IF(S251="",IF(R251&gt;Stunden2,Pausen2-SUM(N250),IF(R251&gt;Stunden1,Pausen1-SUM(N250),0)),0)</f>
        <v>0</v>
      </c>
      <c r="O251" s="96"/>
      <c r="P251" s="96"/>
      <c r="Q251" s="84">
        <f>IF(F251-E251&gt;0,IF(S251="x",MROUND((F251-E251)*V260,1/1440),F251-E251),0)</f>
        <v>0</v>
      </c>
      <c r="R251" s="96">
        <f>IF(Q251&gt;0,IF(AND(E251=F250,S250&lt;&gt;"x"),Q251+R250-N250,Q251),0)</f>
        <v>0</v>
      </c>
      <c r="S251" s="96" t="str">
        <f>IF(G251=DATEN!$L$87,"x","")</f>
        <v/>
      </c>
      <c r="T251" s="96" t="str">
        <f t="shared" si="121"/>
        <v/>
      </c>
      <c r="U251" s="124" t="str">
        <f t="shared" si="122"/>
        <v/>
      </c>
      <c r="V251" s="90">
        <f>IF(ISNA(MATCH("x",U250:U259,0)),MaxZeit,MaxBildung)</f>
        <v>0.41666666666666702</v>
      </c>
      <c r="W251" s="90" t="s">
        <v>75</v>
      </c>
      <c r="Z251" s="202" t="str">
        <f t="shared" si="97"/>
        <v/>
      </c>
      <c r="AA251" s="203" t="str">
        <f t="shared" si="98"/>
        <v/>
      </c>
    </row>
    <row r="252" spans="1:27" ht="14.25" x14ac:dyDescent="0.25">
      <c r="A252" s="285"/>
      <c r="B252" s="66">
        <f t="shared" si="119"/>
        <v>44703</v>
      </c>
      <c r="C252" s="67"/>
      <c r="D252" s="68"/>
      <c r="E252" s="69"/>
      <c r="F252" s="70"/>
      <c r="G252" s="71"/>
      <c r="H252" s="84" t="str">
        <f t="shared" si="120"/>
        <v/>
      </c>
      <c r="I252" s="72"/>
      <c r="J252" s="72"/>
      <c r="K252" s="73"/>
      <c r="L252" s="89"/>
      <c r="M252" s="95" t="str">
        <f>IF(S252="x",TEXT(V260,"# ?/?")&amp;" !",IF(T252="x","Nein",""))</f>
        <v/>
      </c>
      <c r="N252" s="96">
        <f>IF(S252="",IF(R252&gt;Stunden2,Pausen2-SUM(N250:N251),IF(R252&gt;Stunden1,Pausen1-SUM(N250:N251),0)),0)</f>
        <v>0</v>
      </c>
      <c r="O252" s="96"/>
      <c r="P252" s="96"/>
      <c r="Q252" s="84">
        <f>IF(F252-E252&gt;0,IF(S252="x",MROUND((F252-E252)*V260,1/1440),F252-E252),0)</f>
        <v>0</v>
      </c>
      <c r="R252" s="96">
        <f t="shared" ref="R252:R259" si="123">IF(Q252&gt;0,IF(AND(E252=F251,S251&lt;&gt;"x"),Q252+R251-N251,Q252),0)</f>
        <v>0</v>
      </c>
      <c r="S252" s="96" t="str">
        <f>IF(G252=DATEN!$L$87,"x","")</f>
        <v/>
      </c>
      <c r="T252" s="96" t="str">
        <f t="shared" si="121"/>
        <v/>
      </c>
      <c r="U252" s="124" t="str">
        <f t="shared" si="122"/>
        <v/>
      </c>
      <c r="V252" s="92">
        <f>SUMIF(T250:T259,"&lt;&gt;x",H250:H259)-N260</f>
        <v>0</v>
      </c>
      <c r="W252" s="91" t="s">
        <v>81</v>
      </c>
      <c r="Z252" s="202" t="str">
        <f t="shared" si="97"/>
        <v/>
      </c>
      <c r="AA252" s="203" t="str">
        <f t="shared" si="98"/>
        <v/>
      </c>
    </row>
    <row r="253" spans="1:27" ht="14.25" x14ac:dyDescent="0.25">
      <c r="A253" s="285"/>
      <c r="B253" s="66">
        <f t="shared" si="119"/>
        <v>44703</v>
      </c>
      <c r="C253" s="67"/>
      <c r="D253" s="68"/>
      <c r="E253" s="69"/>
      <c r="F253" s="70"/>
      <c r="G253" s="71"/>
      <c r="H253" s="84" t="str">
        <f t="shared" si="120"/>
        <v/>
      </c>
      <c r="I253" s="72"/>
      <c r="J253" s="72"/>
      <c r="K253" s="73"/>
      <c r="L253" s="89"/>
      <c r="M253" s="95" t="str">
        <f>IF(S253="x",TEXT(V260,"# ?/?")&amp;" !",IF(T253="x","Nein",""))</f>
        <v/>
      </c>
      <c r="N253" s="96">
        <f>IF(S253="",IF(R253&gt;Stunden2,Pausen2-SUM(N250:N252),IF(R253&gt;Stunden1,Pausen1-SUM(N250:N252),0)),0)</f>
        <v>0</v>
      </c>
      <c r="O253" s="96"/>
      <c r="P253" s="96"/>
      <c r="Q253" s="84">
        <f>IF(F253-E253&gt;0,IF(S253="x",MROUND((F253-E253)*V260,1/1440),F253-E253),0)</f>
        <v>0</v>
      </c>
      <c r="R253" s="96">
        <f t="shared" si="123"/>
        <v>0</v>
      </c>
      <c r="S253" s="96" t="str">
        <f>IF(G253=DATEN!$L$87,"x","")</f>
        <v/>
      </c>
      <c r="T253" s="96" t="str">
        <f t="shared" si="121"/>
        <v/>
      </c>
      <c r="U253" s="124" t="str">
        <f t="shared" si="122"/>
        <v/>
      </c>
      <c r="V253" s="90">
        <f>IF(V252&gt;V251,V251,V252)</f>
        <v>0</v>
      </c>
      <c r="W253" s="90" t="s">
        <v>79</v>
      </c>
      <c r="Z253" s="202" t="str">
        <f t="shared" si="97"/>
        <v/>
      </c>
      <c r="AA253" s="203" t="str">
        <f t="shared" si="98"/>
        <v/>
      </c>
    </row>
    <row r="254" spans="1:27" ht="14.25" x14ac:dyDescent="0.25">
      <c r="A254" s="285"/>
      <c r="B254" s="66">
        <f t="shared" si="119"/>
        <v>44703</v>
      </c>
      <c r="C254" s="67"/>
      <c r="D254" s="68"/>
      <c r="E254" s="69"/>
      <c r="F254" s="70"/>
      <c r="G254" s="71"/>
      <c r="H254" s="84" t="str">
        <f t="shared" si="120"/>
        <v/>
      </c>
      <c r="I254" s="72"/>
      <c r="J254" s="72"/>
      <c r="K254" s="73"/>
      <c r="L254" s="89"/>
      <c r="M254" s="95" t="str">
        <f>IF(S254="x",TEXT(V260,"# ?/?")&amp;" !",IF(T254="x","Nein",""))</f>
        <v/>
      </c>
      <c r="N254" s="96">
        <f>IF(S254="",IF(R254&gt;Stunden2,Pausen2-SUM(N250:N253),IF(R254&gt;Stunden1,Pausen1-SUM(N250:N253),0)),0)</f>
        <v>0</v>
      </c>
      <c r="O254" s="96"/>
      <c r="P254" s="96"/>
      <c r="Q254" s="84">
        <f>IF(F254-E254&gt;0,IF(S254="x",MROUND((F254-E254)*V260,1/1440),F254-E254),0)</f>
        <v>0</v>
      </c>
      <c r="R254" s="96">
        <f t="shared" si="123"/>
        <v>0</v>
      </c>
      <c r="S254" s="96" t="str">
        <f>IF(G254=DATEN!$L$87,"x","")</f>
        <v/>
      </c>
      <c r="T254" s="96" t="str">
        <f t="shared" si="121"/>
        <v/>
      </c>
      <c r="U254" s="124" t="str">
        <f t="shared" si="122"/>
        <v/>
      </c>
      <c r="V254" s="90">
        <f>V253+SUMIF(T250:T259,"x",H250:H259)</f>
        <v>0</v>
      </c>
      <c r="W254" s="91" t="s">
        <v>80</v>
      </c>
      <c r="Z254" s="202" t="str">
        <f t="shared" si="97"/>
        <v/>
      </c>
      <c r="AA254" s="203" t="str">
        <f t="shared" si="98"/>
        <v/>
      </c>
    </row>
    <row r="255" spans="1:27" ht="14.25" x14ac:dyDescent="0.25">
      <c r="A255" s="285"/>
      <c r="B255" s="66">
        <f t="shared" si="119"/>
        <v>44703</v>
      </c>
      <c r="C255" s="67"/>
      <c r="D255" s="68"/>
      <c r="E255" s="69"/>
      <c r="F255" s="70"/>
      <c r="G255" s="71"/>
      <c r="H255" s="84" t="str">
        <f t="shared" si="120"/>
        <v/>
      </c>
      <c r="I255" s="72"/>
      <c r="J255" s="72"/>
      <c r="K255" s="73"/>
      <c r="L255" s="89"/>
      <c r="M255" s="95" t="str">
        <f>IF(S255="x",TEXT(V260,"# ?/?")&amp;" !",IF(T255="x","Nein",""))</f>
        <v/>
      </c>
      <c r="N255" s="96">
        <f>IF(S255="",IF(R255&gt;Stunden2,Pausen2-SUM(N250:N254),IF(R255&gt;Stunden1,Pausen1-SUM(N250:N254),0)),0)</f>
        <v>0</v>
      </c>
      <c r="O255" s="96"/>
      <c r="P255" s="96"/>
      <c r="Q255" s="84">
        <f>IF(F255-E255&gt;0,IF(S255="x",MROUND((F255-E255)*V260,1/1440),F255-E255),0)</f>
        <v>0</v>
      </c>
      <c r="R255" s="96">
        <f t="shared" si="123"/>
        <v>0</v>
      </c>
      <c r="S255" s="96" t="str">
        <f>IF(G255=DATEN!$L$87,"x","")</f>
        <v/>
      </c>
      <c r="T255" s="96" t="str">
        <f t="shared" si="121"/>
        <v/>
      </c>
      <c r="U255" s="124" t="str">
        <f t="shared" si="122"/>
        <v/>
      </c>
      <c r="V255" s="90"/>
      <c r="W255" s="91"/>
      <c r="Z255" s="202" t="str">
        <f t="shared" si="97"/>
        <v/>
      </c>
      <c r="AA255" s="203" t="str">
        <f t="shared" si="98"/>
        <v/>
      </c>
    </row>
    <row r="256" spans="1:27" ht="14.25" x14ac:dyDescent="0.25">
      <c r="A256" s="285"/>
      <c r="B256" s="66">
        <f t="shared" si="119"/>
        <v>44703</v>
      </c>
      <c r="C256" s="67"/>
      <c r="D256" s="68"/>
      <c r="E256" s="69"/>
      <c r="F256" s="70"/>
      <c r="G256" s="71"/>
      <c r="H256" s="84" t="str">
        <f t="shared" si="120"/>
        <v/>
      </c>
      <c r="I256" s="72"/>
      <c r="J256" s="72"/>
      <c r="K256" s="73"/>
      <c r="L256" s="89"/>
      <c r="M256" s="95" t="str">
        <f>IF(S256="x",TEXT(V260,"# ?/?")&amp;" !",IF(T256="x","Nein",""))</f>
        <v/>
      </c>
      <c r="N256" s="96">
        <f>IF(S256="",IF(R256&gt;Stunden2,Pausen2-SUM(N250:N255),IF(R256&gt;Stunden1,Pausen1-SUM(N250:N255),0)),0)</f>
        <v>0</v>
      </c>
      <c r="O256" s="96"/>
      <c r="P256" s="96"/>
      <c r="Q256" s="84">
        <f>IF(F256-E256&gt;0,IF(S256="x",MROUND((F256-E256)*V260,1/1440),F256-E256),0)</f>
        <v>0</v>
      </c>
      <c r="R256" s="96">
        <f t="shared" si="123"/>
        <v>0</v>
      </c>
      <c r="S256" s="96" t="str">
        <f>IF(G256=DATEN!$L$87,"x","")</f>
        <v/>
      </c>
      <c r="T256" s="96" t="str">
        <f t="shared" si="121"/>
        <v/>
      </c>
      <c r="U256" s="124" t="str">
        <f t="shared" si="122"/>
        <v/>
      </c>
      <c r="V256" s="90"/>
      <c r="W256" s="91"/>
      <c r="Z256" s="202" t="str">
        <f t="shared" si="97"/>
        <v/>
      </c>
      <c r="AA256" s="203" t="str">
        <f t="shared" si="98"/>
        <v/>
      </c>
    </row>
    <row r="257" spans="1:27" ht="14.25" x14ac:dyDescent="0.25">
      <c r="A257" s="285"/>
      <c r="B257" s="66">
        <f t="shared" si="119"/>
        <v>44703</v>
      </c>
      <c r="C257" s="67"/>
      <c r="D257" s="68"/>
      <c r="E257" s="69"/>
      <c r="F257" s="70"/>
      <c r="G257" s="71"/>
      <c r="H257" s="84" t="str">
        <f t="shared" si="120"/>
        <v/>
      </c>
      <c r="I257" s="72"/>
      <c r="J257" s="72"/>
      <c r="K257" s="73"/>
      <c r="L257" s="89"/>
      <c r="M257" s="95" t="str">
        <f>IF(S257="x",TEXT(V260,"# ?/?")&amp;" !",IF(T257="x","Nein",""))</f>
        <v/>
      </c>
      <c r="N257" s="96">
        <f>IF(S257="",IF(R257&gt;Stunden2,Pausen2-SUM(N250:N256),IF(R257&gt;Stunden1,Pausen1-SUM(N250:N256),0)),0)</f>
        <v>0</v>
      </c>
      <c r="O257" s="96"/>
      <c r="P257" s="96"/>
      <c r="Q257" s="84">
        <f>IF(F257-E257&gt;0,IF(S257="x",MROUND((F257-E257)*V260,1/1440),F257-E257),0)</f>
        <v>0</v>
      </c>
      <c r="R257" s="96">
        <f t="shared" si="123"/>
        <v>0</v>
      </c>
      <c r="S257" s="96" t="str">
        <f>IF(G257=DATEN!$L$87,"x","")</f>
        <v/>
      </c>
      <c r="T257" s="96" t="str">
        <f t="shared" si="121"/>
        <v/>
      </c>
      <c r="U257" s="124" t="str">
        <f t="shared" si="122"/>
        <v/>
      </c>
      <c r="Z257" s="202" t="str">
        <f t="shared" si="97"/>
        <v/>
      </c>
      <c r="AA257" s="203" t="str">
        <f t="shared" si="98"/>
        <v/>
      </c>
    </row>
    <row r="258" spans="1:27" ht="14.25" x14ac:dyDescent="0.25">
      <c r="A258" s="285"/>
      <c r="B258" s="66">
        <f t="shared" si="119"/>
        <v>44703</v>
      </c>
      <c r="C258" s="67"/>
      <c r="D258" s="68"/>
      <c r="E258" s="69"/>
      <c r="F258" s="70"/>
      <c r="G258" s="71"/>
      <c r="H258" s="84" t="str">
        <f t="shared" si="120"/>
        <v/>
      </c>
      <c r="I258" s="72"/>
      <c r="J258" s="72"/>
      <c r="K258" s="73"/>
      <c r="L258" s="89"/>
      <c r="M258" s="95" t="str">
        <f>IF(S258="x",TEXT(V260,"# ?/?")&amp;" !",IF(T258="x","Nein",""))</f>
        <v/>
      </c>
      <c r="N258" s="96">
        <f>IF(S258="",IF(R258&gt;Stunden2,Pausen2-SUM(N250:N257),IF(R258&gt;Stunden1,Pausen1-SUM(N250:N257),0)),0)</f>
        <v>0</v>
      </c>
      <c r="O258" s="96"/>
      <c r="P258" s="96"/>
      <c r="Q258" s="84">
        <f>IF(F258-E258&gt;0,IF(S258="x",MROUND((F258-E258)*V260,1/1440),F258-E258),0)</f>
        <v>0</v>
      </c>
      <c r="R258" s="96">
        <f t="shared" si="123"/>
        <v>0</v>
      </c>
      <c r="S258" s="96" t="str">
        <f>IF(G258=DATEN!$L$87,"x","")</f>
        <v/>
      </c>
      <c r="T258" s="96" t="str">
        <f t="shared" si="121"/>
        <v/>
      </c>
      <c r="U258" s="124" t="str">
        <f t="shared" si="122"/>
        <v/>
      </c>
      <c r="Z258" s="202" t="str">
        <f t="shared" si="97"/>
        <v/>
      </c>
      <c r="AA258" s="203" t="str">
        <f t="shared" si="98"/>
        <v/>
      </c>
    </row>
    <row r="259" spans="1:27" ht="14.25" x14ac:dyDescent="0.25">
      <c r="A259" s="286"/>
      <c r="B259" s="66">
        <f t="shared" si="119"/>
        <v>44703</v>
      </c>
      <c r="C259" s="67"/>
      <c r="D259" s="68"/>
      <c r="E259" s="69"/>
      <c r="F259" s="70"/>
      <c r="G259" s="71"/>
      <c r="H259" s="84" t="str">
        <f t="shared" si="120"/>
        <v/>
      </c>
      <c r="I259" s="72"/>
      <c r="J259" s="72"/>
      <c r="K259" s="73"/>
      <c r="L259" s="89"/>
      <c r="M259" s="95" t="str">
        <f>IF(S259="x",TEXT(V260,"# ?/?")&amp;" !",IF(T259="x","Nein",""))</f>
        <v/>
      </c>
      <c r="N259" s="96">
        <f>IF(S259="",IF(R259&gt;Stunden2,Pausen2-SUM(N250:N258),IF(R259&gt;Stunden1,Pausen1-SUM(N250:N258),0)),0)</f>
        <v>0</v>
      </c>
      <c r="O259" s="96"/>
      <c r="P259" s="96"/>
      <c r="Q259" s="84">
        <f>IF(F259-E259&gt;0,IF(S259="x",MROUND((F259-E259)*V260,1/1440),F259-E259),0)</f>
        <v>0</v>
      </c>
      <c r="R259" s="96">
        <f t="shared" si="123"/>
        <v>0</v>
      </c>
      <c r="S259" s="96" t="str">
        <f>IF(G259=DATEN!$L$87,"x","")</f>
        <v/>
      </c>
      <c r="T259" s="96" t="str">
        <f t="shared" si="121"/>
        <v/>
      </c>
      <c r="U259" s="124" t="str">
        <f t="shared" si="122"/>
        <v/>
      </c>
      <c r="Z259" s="202" t="str">
        <f t="shared" si="97"/>
        <v/>
      </c>
      <c r="AA259" s="203" t="str">
        <f t="shared" si="98"/>
        <v/>
      </c>
    </row>
    <row r="260" spans="1:27" ht="14.25" customHeight="1" x14ac:dyDescent="0.25">
      <c r="A260" s="2" t="str">
        <f>IF(LEN(B260)&gt;0,IF(WEEKDAY(B260)=4,TRUNC((B260-DATE(YEAR(B260+3-MOD(B260-2,7)),1,MOD(B260-2,7)-9))/7),IF(WEEKDAY(B260)=5,"KW","")),"")</f>
        <v/>
      </c>
      <c r="B260" s="81">
        <f>B249+1</f>
        <v>44703</v>
      </c>
      <c r="C260" s="78">
        <f>IF(WEEKDAY(B260)=1,7,WEEKDAY(B260)-1)</f>
        <v>6</v>
      </c>
      <c r="D260" s="79" t="str" cm="1">
        <f t="array" aca="1" ref="D260" ca="1">IF(LEN(B260)&gt;0,IF(OR(INDIRECT("DATEN!D"&amp;9+C260)=0,NOT(ISNA(MATCH(B260,DATEN!$D$18:$D$33,0)))),"X",IF(OR(B260=DATEN!$D$26-1,B260=DATEN!$D$27-2,B260=DATEN!$D$30-2),"V","")),"")</f>
        <v>X</v>
      </c>
      <c r="E260" s="294" t="str">
        <f>IF(E250&gt;0,IF(VALUE("24:00:00")-VALUE(MAX(F239:F248))+VALUE(E250)&lt;VALUE("11:00:00"),"Ruhezeit!",""),"")</f>
        <v/>
      </c>
      <c r="F260" s="295"/>
      <c r="G260" s="80" t="s">
        <v>68</v>
      </c>
      <c r="H260" s="74">
        <f>V254</f>
        <v>0</v>
      </c>
      <c r="I260" s="76"/>
      <c r="J260" s="76"/>
      <c r="K260" s="107" cm="1">
        <f t="array" aca="1" ref="K260" ca="1">IF(LEN(B260)&gt;0,IF(AND(D260&lt;&gt;"X",I260&lt;&gt;"U",I260&lt;&gt;"u",I260&lt;&gt;"K",I260&lt;&gt;"k",OR(I260="F",I260="f",H260&lt;&gt;0,DATEN!$H$8=1),J260&lt;&gt;"f",J260&lt;&gt;"F"),IF(D260="V",H260-INDIRECT("DATEN!D"&amp;9+C260)/2,H260-INDIRECT("DATEN!D"&amp;9+C260)),H260),"")</f>
        <v>0</v>
      </c>
      <c r="L260" s="146" t="str">
        <f>IF(X260&gt;MaxWoZeit,"WoArbZeit&gt;48h!","")</f>
        <v/>
      </c>
      <c r="M260" s="93" t="str">
        <f>IF(V252&gt;V253,V252-V253,"")</f>
        <v/>
      </c>
      <c r="N260" s="93">
        <f>SUM(N250:N259)</f>
        <v>0</v>
      </c>
      <c r="O260" s="93" t="str">
        <f>IF(WEEKDAY(B260,2)=7,SUMIF('Auswertung-Wochen'!$Y$2:$Y$366,P260,'Auswertung-Wochen'!$V$2:$V$366)-SUMIF('Auswertung-Wochen'!$Y$2:$Y$366,P260,'Auswertung-Wochen'!$W$2:$W$366),"")</f>
        <v/>
      </c>
      <c r="P260" s="93" t="str">
        <f>YEAR(B260)&amp;"-"&amp;TEXT(_xlfn.ISOWEEKNUM(B260),"00")</f>
        <v>2026-21</v>
      </c>
      <c r="Q260" s="94">
        <f>SUM(Q250:Q259)</f>
        <v>0</v>
      </c>
      <c r="R260" s="94"/>
      <c r="S260" s="94"/>
      <c r="T260" s="94"/>
      <c r="U260" s="125"/>
      <c r="V260" s="105">
        <f ca="1">IF(D260="x",DATEN!$N$88,DATEN!$N$87)</f>
        <v>0.16666666666666666</v>
      </c>
      <c r="W260" s="91" t="s">
        <v>92</v>
      </c>
      <c r="X260" s="145">
        <f>IF(LEN(B260)&gt;0,IF(WEEKDAY(B260,2)=1,H260,H260+X249),X249)</f>
        <v>0</v>
      </c>
      <c r="Z260" s="202" t="str">
        <f t="shared" si="97"/>
        <v/>
      </c>
      <c r="AA260" s="203" t="str">
        <f t="shared" si="98"/>
        <v/>
      </c>
    </row>
    <row r="261" spans="1:27" ht="14.25" x14ac:dyDescent="0.25">
      <c r="A261" s="285" t="str">
        <f>IF(ISNA(MATCH(B271,DATEN!$D$18:$D$42,0)),"",INDEX(DATEN!$C$18:$D$42,MATCH(B271,DATEN!$D$18:$D$42,0),1))</f>
        <v>Pfingstsonntag</v>
      </c>
      <c r="B261" s="66">
        <f t="shared" ref="B261:B270" si="124">B250+1</f>
        <v>44704</v>
      </c>
      <c r="C261" s="67"/>
      <c r="D261" s="68"/>
      <c r="E261" s="69"/>
      <c r="F261" s="70"/>
      <c r="G261" s="71"/>
      <c r="H261" s="84" t="str">
        <f t="shared" ref="H261:H270" si="125">IF(Q261&gt;0,IF(ROUND(F261-E261,6)&gt;=ROUND(Mindest,6),Q261,"&lt;15m!"),"")</f>
        <v/>
      </c>
      <c r="I261" s="72"/>
      <c r="J261" s="72"/>
      <c r="K261" s="73"/>
      <c r="L261" s="89"/>
      <c r="M261" s="95" t="str">
        <f>IF(S261="x",TEXT(V271,"# ?/?")&amp;" !",IF(T261="x","Nein",""))</f>
        <v/>
      </c>
      <c r="N261" s="96">
        <f>IF(S261="",IF(R261&gt;Stunden2,Pausen2,IF(R261&gt;Stunden1,Pausen1,0)),0)</f>
        <v>0</v>
      </c>
      <c r="O261" s="96"/>
      <c r="P261" s="96"/>
      <c r="Q261" s="84">
        <f>IF(F261-E261&gt;0,IF(S261="x",MROUND((F261-E261)*V271,1/1440),F261-E261),0)</f>
        <v>0</v>
      </c>
      <c r="R261" s="96">
        <f>Q261</f>
        <v>0</v>
      </c>
      <c r="S261" s="96" t="str">
        <f>IF(G261=DATEN!$L$87,"x","")</f>
        <v/>
      </c>
      <c r="T261" s="96" t="str">
        <f t="shared" ref="T261:T270" si="126">IF(ISNA(VLOOKUP(G261,ArbKapp,3,FALSE))=TRUE,"",IF(VLOOKUP(G261,ArbKapp,3,FALSE)="x","x",""))</f>
        <v/>
      </c>
      <c r="U261" s="124" t="str">
        <f t="shared" ref="U261:U270" si="127">IF(ISNA(MATCH(G261,Kapp12Ordi,0)),"","x")</f>
        <v/>
      </c>
      <c r="V261" s="90">
        <f>Q271-N271</f>
        <v>0</v>
      </c>
      <c r="W261" s="90" t="s">
        <v>67</v>
      </c>
      <c r="Z261" s="202" t="str">
        <f t="shared" si="97"/>
        <v/>
      </c>
      <c r="AA261" s="203" t="str">
        <f t="shared" si="98"/>
        <v/>
      </c>
    </row>
    <row r="262" spans="1:27" ht="14.25" x14ac:dyDescent="0.25">
      <c r="A262" s="285"/>
      <c r="B262" s="66">
        <f t="shared" si="124"/>
        <v>44704</v>
      </c>
      <c r="C262" s="67"/>
      <c r="D262" s="68"/>
      <c r="E262" s="69"/>
      <c r="F262" s="70"/>
      <c r="G262" s="71"/>
      <c r="H262" s="84" t="str">
        <f t="shared" si="125"/>
        <v/>
      </c>
      <c r="I262" s="72"/>
      <c r="J262" s="72"/>
      <c r="K262" s="73"/>
      <c r="L262" s="89"/>
      <c r="M262" s="95" t="str">
        <f>IF(S262="x",TEXT(V271,"# ?/?")&amp;" !",IF(T262="x","Nein",""))</f>
        <v/>
      </c>
      <c r="N262" s="96">
        <f>IF(S262="",IF(R262&gt;Stunden2,Pausen2-SUM(N261),IF(R262&gt;Stunden1,Pausen1-SUM(N261),0)),0)</f>
        <v>0</v>
      </c>
      <c r="O262" s="96"/>
      <c r="P262" s="96"/>
      <c r="Q262" s="84">
        <f>IF(F262-E262&gt;0,IF(S262="x",MROUND((F262-E262)*V271,1/1440),F262-E262),0)</f>
        <v>0</v>
      </c>
      <c r="R262" s="96">
        <f>IF(Q262&gt;0,IF(AND(E262=F261,S261&lt;&gt;"x"),Q262+R261-N261,Q262),0)</f>
        <v>0</v>
      </c>
      <c r="S262" s="96" t="str">
        <f>IF(G262=DATEN!$L$87,"x","")</f>
        <v/>
      </c>
      <c r="T262" s="96" t="str">
        <f t="shared" si="126"/>
        <v/>
      </c>
      <c r="U262" s="124" t="str">
        <f t="shared" si="127"/>
        <v/>
      </c>
      <c r="V262" s="90">
        <f>IF(ISNA(MATCH("x",U261:U270,0)),MaxZeit,MaxBildung)</f>
        <v>0.41666666666666702</v>
      </c>
      <c r="W262" s="90" t="s">
        <v>75</v>
      </c>
      <c r="Z262" s="202" t="str">
        <f t="shared" si="97"/>
        <v/>
      </c>
      <c r="AA262" s="203" t="str">
        <f t="shared" si="98"/>
        <v/>
      </c>
    </row>
    <row r="263" spans="1:27" ht="14.25" x14ac:dyDescent="0.25">
      <c r="A263" s="285"/>
      <c r="B263" s="66">
        <f t="shared" si="124"/>
        <v>44704</v>
      </c>
      <c r="C263" s="67"/>
      <c r="D263" s="68"/>
      <c r="E263" s="69"/>
      <c r="F263" s="70"/>
      <c r="G263" s="71"/>
      <c r="H263" s="84" t="str">
        <f t="shared" si="125"/>
        <v/>
      </c>
      <c r="I263" s="72"/>
      <c r="J263" s="72"/>
      <c r="K263" s="73"/>
      <c r="L263" s="89"/>
      <c r="M263" s="95" t="str">
        <f>IF(S263="x",TEXT(V271,"# ?/?")&amp;" !",IF(T263="x","Nein",""))</f>
        <v/>
      </c>
      <c r="N263" s="96">
        <f>IF(S263="",IF(R263&gt;Stunden2,Pausen2-SUM(N261:N262),IF(R263&gt;Stunden1,Pausen1-SUM(N261:N262),0)),0)</f>
        <v>0</v>
      </c>
      <c r="O263" s="96"/>
      <c r="P263" s="96"/>
      <c r="Q263" s="84">
        <f>IF(F263-E263&gt;0,IF(S263="x",MROUND((F263-E263)*V271,1/1440),F263-E263),0)</f>
        <v>0</v>
      </c>
      <c r="R263" s="96">
        <f t="shared" ref="R263:R270" si="128">IF(Q263&gt;0,IF(AND(E263=F262,S262&lt;&gt;"x"),Q263+R262-N262,Q263),0)</f>
        <v>0</v>
      </c>
      <c r="S263" s="96" t="str">
        <f>IF(G263=DATEN!$L$87,"x","")</f>
        <v/>
      </c>
      <c r="T263" s="96" t="str">
        <f t="shared" si="126"/>
        <v/>
      </c>
      <c r="U263" s="124" t="str">
        <f t="shared" si="127"/>
        <v/>
      </c>
      <c r="V263" s="92">
        <f>SUMIF(T261:T270,"&lt;&gt;x",H261:H270)-N271</f>
        <v>0</v>
      </c>
      <c r="W263" s="91" t="s">
        <v>81</v>
      </c>
      <c r="Z263" s="202" t="str">
        <f t="shared" si="97"/>
        <v/>
      </c>
      <c r="AA263" s="203" t="str">
        <f t="shared" si="98"/>
        <v/>
      </c>
    </row>
    <row r="264" spans="1:27" ht="14.25" x14ac:dyDescent="0.25">
      <c r="A264" s="285"/>
      <c r="B264" s="66">
        <f t="shared" si="124"/>
        <v>44704</v>
      </c>
      <c r="C264" s="67"/>
      <c r="D264" s="68"/>
      <c r="E264" s="69"/>
      <c r="F264" s="70"/>
      <c r="G264" s="71"/>
      <c r="H264" s="84" t="str">
        <f t="shared" si="125"/>
        <v/>
      </c>
      <c r="I264" s="72"/>
      <c r="J264" s="72"/>
      <c r="K264" s="73"/>
      <c r="L264" s="89"/>
      <c r="M264" s="95" t="str">
        <f>IF(S264="x",TEXT(V271,"# ?/?")&amp;" !",IF(T264="x","Nein",""))</f>
        <v/>
      </c>
      <c r="N264" s="96">
        <f>IF(S264="",IF(R264&gt;Stunden2,Pausen2-SUM(N261:N263),IF(R264&gt;Stunden1,Pausen1-SUM(N261:N263),0)),0)</f>
        <v>0</v>
      </c>
      <c r="O264" s="96"/>
      <c r="P264" s="96"/>
      <c r="Q264" s="84">
        <f>IF(F264-E264&gt;0,IF(S264="x",MROUND((F264-E264)*V271,1/1440),F264-E264),0)</f>
        <v>0</v>
      </c>
      <c r="R264" s="96">
        <f t="shared" si="128"/>
        <v>0</v>
      </c>
      <c r="S264" s="96" t="str">
        <f>IF(G264=DATEN!$L$87,"x","")</f>
        <v/>
      </c>
      <c r="T264" s="96" t="str">
        <f t="shared" si="126"/>
        <v/>
      </c>
      <c r="U264" s="124" t="str">
        <f t="shared" si="127"/>
        <v/>
      </c>
      <c r="V264" s="90">
        <f>IF(V263&gt;V262,V262,V263)</f>
        <v>0</v>
      </c>
      <c r="W264" s="90" t="s">
        <v>79</v>
      </c>
      <c r="Z264" s="202" t="str">
        <f t="shared" si="97"/>
        <v/>
      </c>
      <c r="AA264" s="203" t="str">
        <f t="shared" si="98"/>
        <v/>
      </c>
    </row>
    <row r="265" spans="1:27" ht="14.25" x14ac:dyDescent="0.25">
      <c r="A265" s="285"/>
      <c r="B265" s="66">
        <f t="shared" si="124"/>
        <v>44704</v>
      </c>
      <c r="C265" s="67"/>
      <c r="D265" s="68"/>
      <c r="E265" s="69"/>
      <c r="F265" s="70"/>
      <c r="G265" s="71"/>
      <c r="H265" s="84" t="str">
        <f t="shared" si="125"/>
        <v/>
      </c>
      <c r="I265" s="72"/>
      <c r="J265" s="72"/>
      <c r="K265" s="73"/>
      <c r="L265" s="89"/>
      <c r="M265" s="95" t="str">
        <f>IF(S265="x",TEXT(V271,"# ?/?")&amp;" !",IF(T265="x","Nein",""))</f>
        <v/>
      </c>
      <c r="N265" s="96">
        <f>IF(S265="",IF(R265&gt;Stunden2,Pausen2-SUM(N261:N264),IF(R265&gt;Stunden1,Pausen1-SUM(N261:N264),0)),0)</f>
        <v>0</v>
      </c>
      <c r="O265" s="96"/>
      <c r="P265" s="96"/>
      <c r="Q265" s="84">
        <f>IF(F265-E265&gt;0,IF(S265="x",MROUND((F265-E265)*V271,1/1440),F265-E265),0)</f>
        <v>0</v>
      </c>
      <c r="R265" s="96">
        <f t="shared" si="128"/>
        <v>0</v>
      </c>
      <c r="S265" s="96" t="str">
        <f>IF(G265=DATEN!$L$87,"x","")</f>
        <v/>
      </c>
      <c r="T265" s="96" t="str">
        <f t="shared" si="126"/>
        <v/>
      </c>
      <c r="U265" s="124" t="str">
        <f t="shared" si="127"/>
        <v/>
      </c>
      <c r="V265" s="90">
        <f>V264+SUMIF(T261:T270,"x",H261:H270)</f>
        <v>0</v>
      </c>
      <c r="W265" s="91" t="s">
        <v>80</v>
      </c>
      <c r="Z265" s="202" t="str">
        <f t="shared" ref="Z265:Z328" si="129">IF(AND(G265&gt;0,G265&lt;&gt;"Tagessumme:"),G265,"")</f>
        <v/>
      </c>
      <c r="AA265" s="203" t="str">
        <f t="shared" ref="AA265:AA328" si="130">IF(G265&lt;&gt;"Tagessumme:",H265,"")</f>
        <v/>
      </c>
    </row>
    <row r="266" spans="1:27" ht="14.25" x14ac:dyDescent="0.25">
      <c r="A266" s="285"/>
      <c r="B266" s="66">
        <f t="shared" si="124"/>
        <v>44704</v>
      </c>
      <c r="C266" s="67"/>
      <c r="D266" s="68"/>
      <c r="E266" s="69"/>
      <c r="F266" s="70"/>
      <c r="G266" s="71"/>
      <c r="H266" s="84" t="str">
        <f t="shared" si="125"/>
        <v/>
      </c>
      <c r="I266" s="72"/>
      <c r="J266" s="72"/>
      <c r="K266" s="73"/>
      <c r="L266" s="89"/>
      <c r="M266" s="95" t="str">
        <f>IF(S266="x",TEXT(V271,"# ?/?")&amp;" !",IF(T266="x","Nein",""))</f>
        <v/>
      </c>
      <c r="N266" s="96">
        <f>IF(S266="",IF(R266&gt;Stunden2,Pausen2-SUM(N261:N265),IF(R266&gt;Stunden1,Pausen1-SUM(N261:N265),0)),0)</f>
        <v>0</v>
      </c>
      <c r="O266" s="96"/>
      <c r="P266" s="96"/>
      <c r="Q266" s="84">
        <f>IF(F266-E266&gt;0,IF(S266="x",MROUND((F266-E266)*V271,1/1440),F266-E266),0)</f>
        <v>0</v>
      </c>
      <c r="R266" s="96">
        <f t="shared" si="128"/>
        <v>0</v>
      </c>
      <c r="S266" s="96" t="str">
        <f>IF(G266=DATEN!$L$87,"x","")</f>
        <v/>
      </c>
      <c r="T266" s="96" t="str">
        <f t="shared" si="126"/>
        <v/>
      </c>
      <c r="U266" s="124" t="str">
        <f t="shared" si="127"/>
        <v/>
      </c>
      <c r="V266" s="90"/>
      <c r="W266" s="91"/>
      <c r="Z266" s="202" t="str">
        <f t="shared" si="129"/>
        <v/>
      </c>
      <c r="AA266" s="203" t="str">
        <f t="shared" si="130"/>
        <v/>
      </c>
    </row>
    <row r="267" spans="1:27" ht="14.25" x14ac:dyDescent="0.25">
      <c r="A267" s="285"/>
      <c r="B267" s="66">
        <f t="shared" si="124"/>
        <v>44704</v>
      </c>
      <c r="C267" s="67"/>
      <c r="D267" s="68"/>
      <c r="E267" s="69"/>
      <c r="F267" s="70"/>
      <c r="G267" s="71"/>
      <c r="H267" s="84" t="str">
        <f t="shared" si="125"/>
        <v/>
      </c>
      <c r="I267" s="72"/>
      <c r="J267" s="72"/>
      <c r="K267" s="73"/>
      <c r="L267" s="89"/>
      <c r="M267" s="95" t="str">
        <f>IF(S267="x",TEXT(V271,"# ?/?")&amp;" !",IF(T267="x","Nein",""))</f>
        <v/>
      </c>
      <c r="N267" s="96">
        <f>IF(S267="",IF(R267&gt;Stunden2,Pausen2-SUM(N261:N266),IF(R267&gt;Stunden1,Pausen1-SUM(N261:N266),0)),0)</f>
        <v>0</v>
      </c>
      <c r="O267" s="96"/>
      <c r="P267" s="96"/>
      <c r="Q267" s="84">
        <f>IF(F267-E267&gt;0,IF(S267="x",MROUND((F267-E267)*V271,1/1440),F267-E267),0)</f>
        <v>0</v>
      </c>
      <c r="R267" s="96">
        <f t="shared" si="128"/>
        <v>0</v>
      </c>
      <c r="S267" s="96" t="str">
        <f>IF(G267=DATEN!$L$87,"x","")</f>
        <v/>
      </c>
      <c r="T267" s="96" t="str">
        <f t="shared" si="126"/>
        <v/>
      </c>
      <c r="U267" s="124" t="str">
        <f t="shared" si="127"/>
        <v/>
      </c>
      <c r="V267" s="90"/>
      <c r="W267" s="91"/>
      <c r="Z267" s="202" t="str">
        <f t="shared" si="129"/>
        <v/>
      </c>
      <c r="AA267" s="203" t="str">
        <f t="shared" si="130"/>
        <v/>
      </c>
    </row>
    <row r="268" spans="1:27" ht="14.25" x14ac:dyDescent="0.25">
      <c r="A268" s="285"/>
      <c r="B268" s="66">
        <f t="shared" si="124"/>
        <v>44704</v>
      </c>
      <c r="C268" s="67"/>
      <c r="D268" s="68"/>
      <c r="E268" s="69"/>
      <c r="F268" s="70"/>
      <c r="G268" s="71"/>
      <c r="H268" s="84" t="str">
        <f t="shared" si="125"/>
        <v/>
      </c>
      <c r="I268" s="72"/>
      <c r="J268" s="72"/>
      <c r="K268" s="73"/>
      <c r="L268" s="89"/>
      <c r="M268" s="95" t="str">
        <f>IF(S268="x",TEXT(V271,"# ?/?")&amp;" !",IF(T268="x","Nein",""))</f>
        <v/>
      </c>
      <c r="N268" s="96">
        <f>IF(S268="",IF(R268&gt;Stunden2,Pausen2-SUM(N261:N267),IF(R268&gt;Stunden1,Pausen1-SUM(N261:N267),0)),0)</f>
        <v>0</v>
      </c>
      <c r="O268" s="96"/>
      <c r="P268" s="96"/>
      <c r="Q268" s="84">
        <f>IF(F268-E268&gt;0,IF(S268="x",MROUND((F268-E268)*V271,1/1440),F268-E268),0)</f>
        <v>0</v>
      </c>
      <c r="R268" s="96">
        <f t="shared" si="128"/>
        <v>0</v>
      </c>
      <c r="S268" s="96" t="str">
        <f>IF(G268=DATEN!$L$87,"x","")</f>
        <v/>
      </c>
      <c r="T268" s="96" t="str">
        <f t="shared" si="126"/>
        <v/>
      </c>
      <c r="U268" s="124" t="str">
        <f t="shared" si="127"/>
        <v/>
      </c>
      <c r="Z268" s="202" t="str">
        <f t="shared" si="129"/>
        <v/>
      </c>
      <c r="AA268" s="203" t="str">
        <f t="shared" si="130"/>
        <v/>
      </c>
    </row>
    <row r="269" spans="1:27" ht="14.25" x14ac:dyDescent="0.25">
      <c r="A269" s="285"/>
      <c r="B269" s="66">
        <f t="shared" si="124"/>
        <v>44704</v>
      </c>
      <c r="C269" s="67"/>
      <c r="D269" s="68"/>
      <c r="E269" s="69"/>
      <c r="F269" s="70"/>
      <c r="G269" s="71"/>
      <c r="H269" s="84" t="str">
        <f t="shared" si="125"/>
        <v/>
      </c>
      <c r="I269" s="72"/>
      <c r="J269" s="72"/>
      <c r="K269" s="73"/>
      <c r="L269" s="89"/>
      <c r="M269" s="95" t="str">
        <f>IF(S269="x",TEXT(V271,"# ?/?")&amp;" !",IF(T269="x","Nein",""))</f>
        <v/>
      </c>
      <c r="N269" s="96">
        <f>IF(S269="",IF(R269&gt;Stunden2,Pausen2-SUM(N261:N268),IF(R269&gt;Stunden1,Pausen1-SUM(N261:N268),0)),0)</f>
        <v>0</v>
      </c>
      <c r="O269" s="96"/>
      <c r="P269" s="96"/>
      <c r="Q269" s="84">
        <f>IF(F269-E269&gt;0,IF(S269="x",MROUND((F269-E269)*V271,1/1440),F269-E269),0)</f>
        <v>0</v>
      </c>
      <c r="R269" s="96">
        <f t="shared" si="128"/>
        <v>0</v>
      </c>
      <c r="S269" s="96" t="str">
        <f>IF(G269=DATEN!$L$87,"x","")</f>
        <v/>
      </c>
      <c r="T269" s="96" t="str">
        <f t="shared" si="126"/>
        <v/>
      </c>
      <c r="U269" s="124" t="str">
        <f t="shared" si="127"/>
        <v/>
      </c>
      <c r="Z269" s="202" t="str">
        <f t="shared" si="129"/>
        <v/>
      </c>
      <c r="AA269" s="203" t="str">
        <f t="shared" si="130"/>
        <v/>
      </c>
    </row>
    <row r="270" spans="1:27" ht="14.25" x14ac:dyDescent="0.25">
      <c r="A270" s="286"/>
      <c r="B270" s="66">
        <f t="shared" si="124"/>
        <v>44704</v>
      </c>
      <c r="C270" s="67"/>
      <c r="D270" s="68"/>
      <c r="E270" s="69"/>
      <c r="F270" s="70"/>
      <c r="G270" s="71"/>
      <c r="H270" s="84" t="str">
        <f t="shared" si="125"/>
        <v/>
      </c>
      <c r="I270" s="72"/>
      <c r="J270" s="72"/>
      <c r="K270" s="73"/>
      <c r="L270" s="89"/>
      <c r="M270" s="95" t="str">
        <f>IF(S270="x",TEXT(V271,"# ?/?")&amp;" !",IF(T270="x","Nein",""))</f>
        <v/>
      </c>
      <c r="N270" s="96">
        <f>IF(S270="",IF(R270&gt;Stunden2,Pausen2-SUM(N261:N269),IF(R270&gt;Stunden1,Pausen1-SUM(N261:N269),0)),0)</f>
        <v>0</v>
      </c>
      <c r="O270" s="96"/>
      <c r="P270" s="96"/>
      <c r="Q270" s="84">
        <f>IF(F270-E270&gt;0,IF(S270="x",MROUND((F270-E270)*V271,1/1440),F270-E270),0)</f>
        <v>0</v>
      </c>
      <c r="R270" s="96">
        <f t="shared" si="128"/>
        <v>0</v>
      </c>
      <c r="S270" s="96" t="str">
        <f>IF(G270=DATEN!$L$87,"x","")</f>
        <v/>
      </c>
      <c r="T270" s="96" t="str">
        <f t="shared" si="126"/>
        <v/>
      </c>
      <c r="U270" s="124" t="str">
        <f t="shared" si="127"/>
        <v/>
      </c>
      <c r="Z270" s="202" t="str">
        <f t="shared" si="129"/>
        <v/>
      </c>
      <c r="AA270" s="203" t="str">
        <f t="shared" si="130"/>
        <v/>
      </c>
    </row>
    <row r="271" spans="1:27" ht="14.25" customHeight="1" x14ac:dyDescent="0.25">
      <c r="A271" s="2" t="str">
        <f>IF(LEN(B271)&gt;0,IF(WEEKDAY(B271)=4,TRUNC((B271-DATE(YEAR(B271+3-MOD(B271-2,7)),1,MOD(B271-2,7)-9))/7),IF(WEEKDAY(B271)=5,"KW","")),"")</f>
        <v/>
      </c>
      <c r="B271" s="81">
        <f>B260+1</f>
        <v>44704</v>
      </c>
      <c r="C271" s="78">
        <f>IF(WEEKDAY(B271)=1,7,WEEKDAY(B271)-1)</f>
        <v>7</v>
      </c>
      <c r="D271" s="79" t="str" cm="1">
        <f t="array" aca="1" ref="D271" ca="1">IF(LEN(B271)&gt;0,IF(OR(INDIRECT("DATEN!D"&amp;9+C271)=0,NOT(ISNA(MATCH(B271,DATEN!$D$18:$D$33,0)))),"X",IF(OR(B271=DATEN!$D$26-1,B271=DATEN!$D$27-2,B271=DATEN!$D$30-2),"V","")),"")</f>
        <v>X</v>
      </c>
      <c r="E271" s="294" t="str">
        <f>IF(E261&gt;0,IF(VALUE("24:00:00")-VALUE(MAX(F250:F259))+VALUE(E261)&lt;VALUE("11:00:00"),"Ruhezeit!",""),"")</f>
        <v/>
      </c>
      <c r="F271" s="295"/>
      <c r="G271" s="80" t="s">
        <v>68</v>
      </c>
      <c r="H271" s="74">
        <f>V265</f>
        <v>0</v>
      </c>
      <c r="I271" s="76"/>
      <c r="J271" s="76"/>
      <c r="K271" s="107" cm="1">
        <f t="array" aca="1" ref="K271" ca="1">IF(LEN(B271)&gt;0,IF(AND(D271&lt;&gt;"X",I271&lt;&gt;"U",I271&lt;&gt;"u",I271&lt;&gt;"K",I271&lt;&gt;"k",OR(I271="F",I271="f",H271&lt;&gt;0,DATEN!$H$8=1),J271&lt;&gt;"f",J271&lt;&gt;"F"),IF(D271="V",H271-INDIRECT("DATEN!D"&amp;9+C271)/2,H271-INDIRECT("DATEN!D"&amp;9+C271)),H271),"")</f>
        <v>0</v>
      </c>
      <c r="L271" s="146" t="str">
        <f>IF(X271&gt;MaxWoZeit,"WoArbZeit&gt;48h!","")</f>
        <v/>
      </c>
      <c r="M271" s="93" t="str">
        <f>IF(V263&gt;V264,V263-V264,"")</f>
        <v/>
      </c>
      <c r="N271" s="93">
        <f>SUM(N261:N270)</f>
        <v>0</v>
      </c>
      <c r="O271" s="93">
        <f ca="1">IF(WEEKDAY(B271,2)=7,SUMIF('Auswertung-Wochen'!$Y$2:$Y$366,P271,'Auswertung-Wochen'!$V$2:$V$366)-SUMIF('Auswertung-Wochen'!$Y$2:$Y$366,P271,'Auswertung-Wochen'!$W$2:$W$366),"")</f>
        <v>-1.6458333333333335</v>
      </c>
      <c r="P271" s="93" t="str">
        <f>YEAR(B271)&amp;"-"&amp;TEXT(_xlfn.ISOWEEKNUM(B271),"00")</f>
        <v>2026-21</v>
      </c>
      <c r="Q271" s="94">
        <f>SUM(Q261:Q270)</f>
        <v>0</v>
      </c>
      <c r="R271" s="94"/>
      <c r="S271" s="94"/>
      <c r="T271" s="94"/>
      <c r="U271" s="125"/>
      <c r="V271" s="105">
        <f ca="1">IF(D271="x",DATEN!$N$88,DATEN!$N$87)</f>
        <v>0.16666666666666666</v>
      </c>
      <c r="W271" s="91" t="s">
        <v>92</v>
      </c>
      <c r="X271" s="145">
        <f>IF(LEN(B271)&gt;0,IF(WEEKDAY(B271,2)=1,H271,H271+X260),X260)</f>
        <v>0</v>
      </c>
      <c r="Z271" s="202" t="str">
        <f t="shared" si="129"/>
        <v/>
      </c>
      <c r="AA271" s="203" t="str">
        <f t="shared" si="130"/>
        <v/>
      </c>
    </row>
    <row r="272" spans="1:27" ht="14.25" x14ac:dyDescent="0.25">
      <c r="A272" s="285" t="str">
        <f>IF(ISNA(MATCH(B282,DATEN!$D$18:$D$42,0)),"",INDEX(DATEN!$C$18:$D$42,MATCH(B282,DATEN!$D$18:$D$42,0),1))</f>
        <v>Pfingstmontag</v>
      </c>
      <c r="B272" s="66">
        <f t="shared" ref="B272:B281" si="131">B261+1</f>
        <v>44705</v>
      </c>
      <c r="C272" s="67"/>
      <c r="D272" s="68"/>
      <c r="E272" s="69"/>
      <c r="F272" s="70"/>
      <c r="G272" s="71"/>
      <c r="H272" s="84" t="str">
        <f t="shared" ref="H272:H281" si="132">IF(Q272&gt;0,IF(ROUND(F272-E272,6)&gt;=ROUND(Mindest,6),Q272,"&lt;15m!"),"")</f>
        <v/>
      </c>
      <c r="I272" s="72"/>
      <c r="J272" s="72"/>
      <c r="K272" s="73"/>
      <c r="L272" s="89"/>
      <c r="M272" s="95" t="str">
        <f>IF(S272="x",TEXT(V282,"# ?/?")&amp;" !",IF(T272="x","Nein",""))</f>
        <v/>
      </c>
      <c r="N272" s="96">
        <f>IF(S272="",IF(R272&gt;Stunden2,Pausen2,IF(R272&gt;Stunden1,Pausen1,0)),0)</f>
        <v>0</v>
      </c>
      <c r="O272" s="96"/>
      <c r="P272" s="96"/>
      <c r="Q272" s="84">
        <f>IF(F272-E272&gt;0,IF(S272="x",MROUND((F272-E272)*V282,1/1440),F272-E272),0)</f>
        <v>0</v>
      </c>
      <c r="R272" s="96">
        <f>Q272</f>
        <v>0</v>
      </c>
      <c r="S272" s="96" t="str">
        <f>IF(G272=DATEN!$L$87,"x","")</f>
        <v/>
      </c>
      <c r="T272" s="96" t="str">
        <f t="shared" ref="T272:T281" si="133">IF(ISNA(VLOOKUP(G272,ArbKapp,3,FALSE))=TRUE,"",IF(VLOOKUP(G272,ArbKapp,3,FALSE)="x","x",""))</f>
        <v/>
      </c>
      <c r="U272" s="124" t="str">
        <f t="shared" ref="U272:U281" si="134">IF(ISNA(MATCH(G272,Kapp12Ordi,0)),"","x")</f>
        <v/>
      </c>
      <c r="V272" s="90">
        <f>Q282-N282</f>
        <v>0</v>
      </c>
      <c r="W272" s="90" t="s">
        <v>67</v>
      </c>
      <c r="Z272" s="202" t="str">
        <f t="shared" si="129"/>
        <v/>
      </c>
      <c r="AA272" s="203" t="str">
        <f t="shared" si="130"/>
        <v/>
      </c>
    </row>
    <row r="273" spans="1:27" ht="14.25" x14ac:dyDescent="0.25">
      <c r="A273" s="285"/>
      <c r="B273" s="66">
        <f t="shared" si="131"/>
        <v>44705</v>
      </c>
      <c r="C273" s="67"/>
      <c r="D273" s="68"/>
      <c r="E273" s="69"/>
      <c r="F273" s="70"/>
      <c r="G273" s="71"/>
      <c r="H273" s="84" t="str">
        <f t="shared" si="132"/>
        <v/>
      </c>
      <c r="I273" s="72"/>
      <c r="J273" s="72"/>
      <c r="K273" s="73"/>
      <c r="L273" s="89"/>
      <c r="M273" s="95" t="str">
        <f>IF(S273="x",TEXT(V282,"# ?/?")&amp;" !",IF(T273="x","Nein",""))</f>
        <v/>
      </c>
      <c r="N273" s="96">
        <f>IF(S273="",IF(R273&gt;Stunden2,Pausen2-SUM(N272),IF(R273&gt;Stunden1,Pausen1-SUM(N272),0)),0)</f>
        <v>0</v>
      </c>
      <c r="O273" s="96"/>
      <c r="P273" s="96"/>
      <c r="Q273" s="84">
        <f>IF(F273-E273&gt;0,IF(S273="x",MROUND((F273-E273)*V282,1/1440),F273-E273),0)</f>
        <v>0</v>
      </c>
      <c r="R273" s="96">
        <f>IF(Q273&gt;0,IF(AND(E273=F272,S272&lt;&gt;"x"),Q273+R272-N272,Q273),0)</f>
        <v>0</v>
      </c>
      <c r="S273" s="96" t="str">
        <f>IF(G273=DATEN!$L$87,"x","")</f>
        <v/>
      </c>
      <c r="T273" s="96" t="str">
        <f t="shared" si="133"/>
        <v/>
      </c>
      <c r="U273" s="124" t="str">
        <f t="shared" si="134"/>
        <v/>
      </c>
      <c r="V273" s="90">
        <f>IF(ISNA(MATCH("x",U272:U281,0)),MaxZeit,MaxBildung)</f>
        <v>0.41666666666666702</v>
      </c>
      <c r="W273" s="90" t="s">
        <v>75</v>
      </c>
      <c r="Z273" s="202" t="str">
        <f t="shared" si="129"/>
        <v/>
      </c>
      <c r="AA273" s="203" t="str">
        <f t="shared" si="130"/>
        <v/>
      </c>
    </row>
    <row r="274" spans="1:27" ht="14.25" x14ac:dyDescent="0.25">
      <c r="A274" s="285"/>
      <c r="B274" s="66">
        <f t="shared" si="131"/>
        <v>44705</v>
      </c>
      <c r="C274" s="67"/>
      <c r="D274" s="68"/>
      <c r="E274" s="69"/>
      <c r="F274" s="70"/>
      <c r="G274" s="71"/>
      <c r="H274" s="84" t="str">
        <f t="shared" si="132"/>
        <v/>
      </c>
      <c r="I274" s="72"/>
      <c r="J274" s="72"/>
      <c r="K274" s="73"/>
      <c r="L274" s="89"/>
      <c r="M274" s="95" t="str">
        <f>IF(S274="x",TEXT(V282,"# ?/?")&amp;" !",IF(T274="x","Nein",""))</f>
        <v/>
      </c>
      <c r="N274" s="96">
        <f>IF(S274="",IF(R274&gt;Stunden2,Pausen2-SUM(N272:N273),IF(R274&gt;Stunden1,Pausen1-SUM(N272:N273),0)),0)</f>
        <v>0</v>
      </c>
      <c r="O274" s="96"/>
      <c r="P274" s="96"/>
      <c r="Q274" s="84">
        <f>IF(F274-E274&gt;0,IF(S274="x",MROUND((F274-E274)*V282,1/1440),F274-E274),0)</f>
        <v>0</v>
      </c>
      <c r="R274" s="96">
        <f t="shared" ref="R274:R281" si="135">IF(Q274&gt;0,IF(AND(E274=F273,S273&lt;&gt;"x"),Q274+R273-N273,Q274),0)</f>
        <v>0</v>
      </c>
      <c r="S274" s="96" t="str">
        <f>IF(G274=DATEN!$L$87,"x","")</f>
        <v/>
      </c>
      <c r="T274" s="96" t="str">
        <f t="shared" si="133"/>
        <v/>
      </c>
      <c r="U274" s="124" t="str">
        <f t="shared" si="134"/>
        <v/>
      </c>
      <c r="V274" s="92">
        <f>SUMIF(T272:T281,"&lt;&gt;x",H272:H281)-N282</f>
        <v>0</v>
      </c>
      <c r="W274" s="91" t="s">
        <v>81</v>
      </c>
      <c r="Z274" s="202" t="str">
        <f t="shared" si="129"/>
        <v/>
      </c>
      <c r="AA274" s="203" t="str">
        <f t="shared" si="130"/>
        <v/>
      </c>
    </row>
    <row r="275" spans="1:27" ht="14.25" x14ac:dyDescent="0.25">
      <c r="A275" s="285"/>
      <c r="B275" s="66">
        <f t="shared" si="131"/>
        <v>44705</v>
      </c>
      <c r="C275" s="67"/>
      <c r="D275" s="68"/>
      <c r="E275" s="69"/>
      <c r="F275" s="70"/>
      <c r="G275" s="71"/>
      <c r="H275" s="84" t="str">
        <f t="shared" si="132"/>
        <v/>
      </c>
      <c r="I275" s="72"/>
      <c r="J275" s="72"/>
      <c r="K275" s="73"/>
      <c r="L275" s="89"/>
      <c r="M275" s="95" t="str">
        <f>IF(S275="x",TEXT(V282,"# ?/?")&amp;" !",IF(T275="x","Nein",""))</f>
        <v/>
      </c>
      <c r="N275" s="96">
        <f>IF(S275="",IF(R275&gt;Stunden2,Pausen2-SUM(N272:N274),IF(R275&gt;Stunden1,Pausen1-SUM(N272:N274),0)),0)</f>
        <v>0</v>
      </c>
      <c r="O275" s="96"/>
      <c r="P275" s="96"/>
      <c r="Q275" s="84">
        <f>IF(F275-E275&gt;0,IF(S275="x",MROUND((F275-E275)*V282,1/1440),F275-E275),0)</f>
        <v>0</v>
      </c>
      <c r="R275" s="96">
        <f t="shared" si="135"/>
        <v>0</v>
      </c>
      <c r="S275" s="96" t="str">
        <f>IF(G275=DATEN!$L$87,"x","")</f>
        <v/>
      </c>
      <c r="T275" s="96" t="str">
        <f t="shared" si="133"/>
        <v/>
      </c>
      <c r="U275" s="124" t="str">
        <f t="shared" si="134"/>
        <v/>
      </c>
      <c r="V275" s="90">
        <f>IF(V274&gt;V273,V273,V274)</f>
        <v>0</v>
      </c>
      <c r="W275" s="90" t="s">
        <v>79</v>
      </c>
      <c r="Z275" s="202" t="str">
        <f t="shared" si="129"/>
        <v/>
      </c>
      <c r="AA275" s="203" t="str">
        <f t="shared" si="130"/>
        <v/>
      </c>
    </row>
    <row r="276" spans="1:27" ht="14.25" x14ac:dyDescent="0.25">
      <c r="A276" s="285"/>
      <c r="B276" s="66">
        <f t="shared" si="131"/>
        <v>44705</v>
      </c>
      <c r="C276" s="67"/>
      <c r="D276" s="68"/>
      <c r="E276" s="69"/>
      <c r="F276" s="70"/>
      <c r="G276" s="71"/>
      <c r="H276" s="84" t="str">
        <f t="shared" si="132"/>
        <v/>
      </c>
      <c r="I276" s="72"/>
      <c r="J276" s="72"/>
      <c r="K276" s="73"/>
      <c r="L276" s="89"/>
      <c r="M276" s="95" t="str">
        <f>IF(S276="x",TEXT(V282,"# ?/?")&amp;" !",IF(T276="x","Nein",""))</f>
        <v/>
      </c>
      <c r="N276" s="96">
        <f>IF(S276="",IF(R276&gt;Stunden2,Pausen2-SUM(N272:N275),IF(R276&gt;Stunden1,Pausen1-SUM(N272:N275),0)),0)</f>
        <v>0</v>
      </c>
      <c r="O276" s="96"/>
      <c r="P276" s="96"/>
      <c r="Q276" s="84">
        <f>IF(F276-E276&gt;0,IF(S276="x",MROUND((F276-E276)*V282,1/1440),F276-E276),0)</f>
        <v>0</v>
      </c>
      <c r="R276" s="96">
        <f t="shared" si="135"/>
        <v>0</v>
      </c>
      <c r="S276" s="96" t="str">
        <f>IF(G276=DATEN!$L$87,"x","")</f>
        <v/>
      </c>
      <c r="T276" s="96" t="str">
        <f t="shared" si="133"/>
        <v/>
      </c>
      <c r="U276" s="124" t="str">
        <f t="shared" si="134"/>
        <v/>
      </c>
      <c r="V276" s="90">
        <f>V275+SUMIF(T272:T281,"x",H272:H281)</f>
        <v>0</v>
      </c>
      <c r="W276" s="91" t="s">
        <v>80</v>
      </c>
      <c r="Z276" s="202" t="str">
        <f t="shared" si="129"/>
        <v/>
      </c>
      <c r="AA276" s="203" t="str">
        <f t="shared" si="130"/>
        <v/>
      </c>
    </row>
    <row r="277" spans="1:27" ht="14.25" x14ac:dyDescent="0.25">
      <c r="A277" s="285"/>
      <c r="B277" s="66">
        <f t="shared" si="131"/>
        <v>44705</v>
      </c>
      <c r="C277" s="67"/>
      <c r="D277" s="68"/>
      <c r="E277" s="69"/>
      <c r="F277" s="70"/>
      <c r="G277" s="71"/>
      <c r="H277" s="84" t="str">
        <f t="shared" si="132"/>
        <v/>
      </c>
      <c r="I277" s="72"/>
      <c r="J277" s="72"/>
      <c r="K277" s="73"/>
      <c r="L277" s="89"/>
      <c r="M277" s="95" t="str">
        <f>IF(S277="x",TEXT(V282,"# ?/?")&amp;" !",IF(T277="x","Nein",""))</f>
        <v/>
      </c>
      <c r="N277" s="96">
        <f>IF(S277="",IF(R277&gt;Stunden2,Pausen2-SUM(N272:N276),IF(R277&gt;Stunden1,Pausen1-SUM(N272:N276),0)),0)</f>
        <v>0</v>
      </c>
      <c r="O277" s="96"/>
      <c r="P277" s="96"/>
      <c r="Q277" s="84">
        <f>IF(F277-E277&gt;0,IF(S277="x",MROUND((F277-E277)*V282,1/1440),F277-E277),0)</f>
        <v>0</v>
      </c>
      <c r="R277" s="96">
        <f t="shared" si="135"/>
        <v>0</v>
      </c>
      <c r="S277" s="96" t="str">
        <f>IF(G277=DATEN!$L$87,"x","")</f>
        <v/>
      </c>
      <c r="T277" s="96" t="str">
        <f t="shared" si="133"/>
        <v/>
      </c>
      <c r="U277" s="124" t="str">
        <f t="shared" si="134"/>
        <v/>
      </c>
      <c r="V277" s="90"/>
      <c r="W277" s="91"/>
      <c r="Z277" s="202" t="str">
        <f t="shared" si="129"/>
        <v/>
      </c>
      <c r="AA277" s="203" t="str">
        <f t="shared" si="130"/>
        <v/>
      </c>
    </row>
    <row r="278" spans="1:27" ht="14.25" x14ac:dyDescent="0.25">
      <c r="A278" s="285"/>
      <c r="B278" s="66">
        <f t="shared" si="131"/>
        <v>44705</v>
      </c>
      <c r="C278" s="67"/>
      <c r="D278" s="68"/>
      <c r="E278" s="69"/>
      <c r="F278" s="70"/>
      <c r="G278" s="71"/>
      <c r="H278" s="84" t="str">
        <f t="shared" si="132"/>
        <v/>
      </c>
      <c r="I278" s="72"/>
      <c r="J278" s="72"/>
      <c r="K278" s="73"/>
      <c r="L278" s="89"/>
      <c r="M278" s="95" t="str">
        <f>IF(S278="x",TEXT(V282,"# ?/?")&amp;" !",IF(T278="x","Nein",""))</f>
        <v/>
      </c>
      <c r="N278" s="96">
        <f>IF(S278="",IF(R278&gt;Stunden2,Pausen2-SUM(N272:N277),IF(R278&gt;Stunden1,Pausen1-SUM(N272:N277),0)),0)</f>
        <v>0</v>
      </c>
      <c r="O278" s="96"/>
      <c r="P278" s="96"/>
      <c r="Q278" s="84">
        <f>IF(F278-E278&gt;0,IF(S278="x",MROUND((F278-E278)*V282,1/1440),F278-E278),0)</f>
        <v>0</v>
      </c>
      <c r="R278" s="96">
        <f t="shared" si="135"/>
        <v>0</v>
      </c>
      <c r="S278" s="96" t="str">
        <f>IF(G278=DATEN!$L$87,"x","")</f>
        <v/>
      </c>
      <c r="T278" s="96" t="str">
        <f t="shared" si="133"/>
        <v/>
      </c>
      <c r="U278" s="124" t="str">
        <f t="shared" si="134"/>
        <v/>
      </c>
      <c r="V278" s="90"/>
      <c r="W278" s="91"/>
      <c r="Z278" s="202" t="str">
        <f t="shared" si="129"/>
        <v/>
      </c>
      <c r="AA278" s="203" t="str">
        <f t="shared" si="130"/>
        <v/>
      </c>
    </row>
    <row r="279" spans="1:27" ht="14.25" x14ac:dyDescent="0.25">
      <c r="A279" s="285"/>
      <c r="B279" s="66">
        <f t="shared" si="131"/>
        <v>44705</v>
      </c>
      <c r="C279" s="67"/>
      <c r="D279" s="68"/>
      <c r="E279" s="69"/>
      <c r="F279" s="70"/>
      <c r="G279" s="71"/>
      <c r="H279" s="84" t="str">
        <f t="shared" si="132"/>
        <v/>
      </c>
      <c r="I279" s="72"/>
      <c r="J279" s="72"/>
      <c r="K279" s="73"/>
      <c r="L279" s="89"/>
      <c r="M279" s="95" t="str">
        <f>IF(S279="x",TEXT(V282,"# ?/?")&amp;" !",IF(T279="x","Nein",""))</f>
        <v/>
      </c>
      <c r="N279" s="96">
        <f>IF(S279="",IF(R279&gt;Stunden2,Pausen2-SUM(N272:N278),IF(R279&gt;Stunden1,Pausen1-SUM(N272:N278),0)),0)</f>
        <v>0</v>
      </c>
      <c r="O279" s="96"/>
      <c r="P279" s="96"/>
      <c r="Q279" s="84">
        <f>IF(F279-E279&gt;0,IF(S279="x",MROUND((F279-E279)*V282,1/1440),F279-E279),0)</f>
        <v>0</v>
      </c>
      <c r="R279" s="96">
        <f t="shared" si="135"/>
        <v>0</v>
      </c>
      <c r="S279" s="96" t="str">
        <f>IF(G279=DATEN!$L$87,"x","")</f>
        <v/>
      </c>
      <c r="T279" s="96" t="str">
        <f t="shared" si="133"/>
        <v/>
      </c>
      <c r="U279" s="124" t="str">
        <f t="shared" si="134"/>
        <v/>
      </c>
      <c r="Z279" s="202" t="str">
        <f t="shared" si="129"/>
        <v/>
      </c>
      <c r="AA279" s="203" t="str">
        <f t="shared" si="130"/>
        <v/>
      </c>
    </row>
    <row r="280" spans="1:27" ht="14.25" x14ac:dyDescent="0.25">
      <c r="A280" s="285"/>
      <c r="B280" s="66">
        <f t="shared" si="131"/>
        <v>44705</v>
      </c>
      <c r="C280" s="67"/>
      <c r="D280" s="68"/>
      <c r="E280" s="69"/>
      <c r="F280" s="70"/>
      <c r="G280" s="71"/>
      <c r="H280" s="84" t="str">
        <f t="shared" si="132"/>
        <v/>
      </c>
      <c r="I280" s="72"/>
      <c r="J280" s="72"/>
      <c r="K280" s="73"/>
      <c r="L280" s="89"/>
      <c r="M280" s="95" t="str">
        <f>IF(S280="x",TEXT(V282,"# ?/?")&amp;" !",IF(T280="x","Nein",""))</f>
        <v/>
      </c>
      <c r="N280" s="96">
        <f>IF(S280="",IF(R280&gt;Stunden2,Pausen2-SUM(N272:N279),IF(R280&gt;Stunden1,Pausen1-SUM(N272:N279),0)),0)</f>
        <v>0</v>
      </c>
      <c r="O280" s="96"/>
      <c r="P280" s="96"/>
      <c r="Q280" s="84">
        <f>IF(F280-E280&gt;0,IF(S280="x",MROUND((F280-E280)*V282,1/1440),F280-E280),0)</f>
        <v>0</v>
      </c>
      <c r="R280" s="96">
        <f t="shared" si="135"/>
        <v>0</v>
      </c>
      <c r="S280" s="96" t="str">
        <f>IF(G280=DATEN!$L$87,"x","")</f>
        <v/>
      </c>
      <c r="T280" s="96" t="str">
        <f t="shared" si="133"/>
        <v/>
      </c>
      <c r="U280" s="124" t="str">
        <f t="shared" si="134"/>
        <v/>
      </c>
      <c r="Z280" s="202" t="str">
        <f t="shared" si="129"/>
        <v/>
      </c>
      <c r="AA280" s="203" t="str">
        <f t="shared" si="130"/>
        <v/>
      </c>
    </row>
    <row r="281" spans="1:27" ht="14.25" x14ac:dyDescent="0.25">
      <c r="A281" s="286"/>
      <c r="B281" s="66">
        <f t="shared" si="131"/>
        <v>44705</v>
      </c>
      <c r="C281" s="67"/>
      <c r="D281" s="68"/>
      <c r="E281" s="69"/>
      <c r="F281" s="70"/>
      <c r="G281" s="71"/>
      <c r="H281" s="84" t="str">
        <f t="shared" si="132"/>
        <v/>
      </c>
      <c r="I281" s="72"/>
      <c r="J281" s="72"/>
      <c r="K281" s="73"/>
      <c r="L281" s="89"/>
      <c r="M281" s="95" t="str">
        <f>IF(S281="x",TEXT(V282,"# ?/?")&amp;" !",IF(T281="x","Nein",""))</f>
        <v/>
      </c>
      <c r="N281" s="96">
        <f>IF(S281="",IF(R281&gt;Stunden2,Pausen2-SUM(N272:N280),IF(R281&gt;Stunden1,Pausen1-SUM(N272:N280),0)),0)</f>
        <v>0</v>
      </c>
      <c r="O281" s="96"/>
      <c r="P281" s="96"/>
      <c r="Q281" s="84">
        <f>IF(F281-E281&gt;0,IF(S281="x",MROUND((F281-E281)*V282,1/1440),F281-E281),0)</f>
        <v>0</v>
      </c>
      <c r="R281" s="96">
        <f t="shared" si="135"/>
        <v>0</v>
      </c>
      <c r="S281" s="96" t="str">
        <f>IF(G281=DATEN!$L$87,"x","")</f>
        <v/>
      </c>
      <c r="T281" s="96" t="str">
        <f t="shared" si="133"/>
        <v/>
      </c>
      <c r="U281" s="124" t="str">
        <f t="shared" si="134"/>
        <v/>
      </c>
      <c r="Z281" s="202" t="str">
        <f t="shared" si="129"/>
        <v/>
      </c>
      <c r="AA281" s="203" t="str">
        <f t="shared" si="130"/>
        <v/>
      </c>
    </row>
    <row r="282" spans="1:27" ht="14.25" customHeight="1" x14ac:dyDescent="0.25">
      <c r="A282" s="2" t="str">
        <f>IF(LEN(B282)&gt;0,IF(WEEKDAY(B282)=4,TRUNC((B282-DATE(YEAR(B282+3-MOD(B282-2,7)),1,MOD(B282-2,7)-9))/7),IF(WEEKDAY(B282)=5,"KW","")),"")</f>
        <v/>
      </c>
      <c r="B282" s="81">
        <f>B271+1</f>
        <v>44705</v>
      </c>
      <c r="C282" s="78">
        <f>IF(WEEKDAY(B282)=1,7,WEEKDAY(B282)-1)</f>
        <v>1</v>
      </c>
      <c r="D282" s="79" t="str" cm="1">
        <f t="array" aca="1" ref="D282" ca="1">IF(LEN(B282)&gt;0,IF(OR(INDIRECT("DATEN!D"&amp;9+C282)=0,NOT(ISNA(MATCH(B282,DATEN!$D$18:$D$33,0)))),"X",IF(OR(B282=DATEN!$D$26-1,B282=DATEN!$D$27-2,B282=DATEN!$D$30-2),"V","")),"")</f>
        <v>X</v>
      </c>
      <c r="E282" s="294" t="str">
        <f>IF(E272&gt;0,IF(VALUE("24:00:00")-VALUE(MAX(F261:F270))+VALUE(E272)&lt;VALUE("11:00:00"),"Ruhezeit!",""),"")</f>
        <v/>
      </c>
      <c r="F282" s="295"/>
      <c r="G282" s="80" t="s">
        <v>68</v>
      </c>
      <c r="H282" s="74">
        <f>V276</f>
        <v>0</v>
      </c>
      <c r="I282" s="76"/>
      <c r="J282" s="76"/>
      <c r="K282" s="107" cm="1">
        <f t="array" aca="1" ref="K282" ca="1">IF(LEN(B282)&gt;0,IF(AND(D282&lt;&gt;"X",I282&lt;&gt;"U",I282&lt;&gt;"u",I282&lt;&gt;"K",I282&lt;&gt;"k",OR(I282="F",I282="f",H282&lt;&gt;0,DATEN!$H$8=1),J282&lt;&gt;"f",J282&lt;&gt;"F"),IF(D282="V",H282-INDIRECT("DATEN!D"&amp;9+C282)/2,H282-INDIRECT("DATEN!D"&amp;9+C282)),H282),"")</f>
        <v>0</v>
      </c>
      <c r="L282" s="146" t="str">
        <f>IF(X282&gt;MaxWoZeit,"WoArbZeit&gt;48h!","")</f>
        <v/>
      </c>
      <c r="M282" s="93" t="str">
        <f>IF(V274&gt;V275,V274-V275,"")</f>
        <v/>
      </c>
      <c r="N282" s="93">
        <f>SUM(N272:N281)</f>
        <v>0</v>
      </c>
      <c r="O282" s="93" t="str">
        <f>IF(WEEKDAY(B282,2)=7,SUMIF('Auswertung-Wochen'!$Y$2:$Y$366,P282,'Auswertung-Wochen'!$V$2:$V$366)-SUMIF('Auswertung-Wochen'!$Y$2:$Y$366,P282,'Auswertung-Wochen'!$W$2:$W$366),"")</f>
        <v/>
      </c>
      <c r="P282" s="93" t="str">
        <f>YEAR(B282)&amp;"-"&amp;TEXT(_xlfn.ISOWEEKNUM(B282),"00")</f>
        <v>2026-22</v>
      </c>
      <c r="Q282" s="94">
        <f>SUM(Q272:Q281)</f>
        <v>0</v>
      </c>
      <c r="R282" s="94"/>
      <c r="S282" s="94"/>
      <c r="T282" s="94"/>
      <c r="U282" s="125"/>
      <c r="V282" s="105">
        <f ca="1">IF(D282="x",DATEN!$N$88,DATEN!$N$87)</f>
        <v>0.16666666666666666</v>
      </c>
      <c r="W282" s="91" t="s">
        <v>92</v>
      </c>
      <c r="X282" s="145">
        <f>IF(LEN(B282)&gt;0,IF(WEEKDAY(B282,2)=1,H282,H282+X271),X271)</f>
        <v>0</v>
      </c>
      <c r="Z282" s="202" t="str">
        <f t="shared" si="129"/>
        <v/>
      </c>
      <c r="AA282" s="203" t="str">
        <f t="shared" si="130"/>
        <v/>
      </c>
    </row>
    <row r="283" spans="1:27" ht="14.25" x14ac:dyDescent="0.25">
      <c r="A283" s="285" t="str">
        <f>IF(ISNA(MATCH(B293,DATEN!$D$18:$D$42,0)),"",INDEX(DATEN!$C$18:$D$42,MATCH(B293,DATEN!$D$18:$D$42,0),1))</f>
        <v/>
      </c>
      <c r="B283" s="66">
        <f t="shared" ref="B283:B292" si="136">B272+1</f>
        <v>44706</v>
      </c>
      <c r="C283" s="67"/>
      <c r="D283" s="68"/>
      <c r="E283" s="69"/>
      <c r="F283" s="70"/>
      <c r="G283" s="71"/>
      <c r="H283" s="84" t="str">
        <f t="shared" ref="H283:H292" si="137">IF(Q283&gt;0,IF(ROUND(F283-E283,6)&gt;=ROUND(Mindest,6),Q283,"&lt;15m!"),"")</f>
        <v/>
      </c>
      <c r="I283" s="72"/>
      <c r="J283" s="72"/>
      <c r="K283" s="73"/>
      <c r="L283" s="89"/>
      <c r="M283" s="95" t="str">
        <f>IF(S283="x",TEXT(V293,"# ?/?")&amp;" !",IF(T283="x","Nein",""))</f>
        <v/>
      </c>
      <c r="N283" s="96">
        <f>IF(S283="",IF(R283&gt;Stunden2,Pausen2,IF(R283&gt;Stunden1,Pausen1,0)),0)</f>
        <v>0</v>
      </c>
      <c r="O283" s="96"/>
      <c r="P283" s="96"/>
      <c r="Q283" s="84">
        <f>IF(F283-E283&gt;0,IF(S283="x",MROUND((F283-E283)*V293,1/1440),F283-E283),0)</f>
        <v>0</v>
      </c>
      <c r="R283" s="96">
        <f>Q283</f>
        <v>0</v>
      </c>
      <c r="S283" s="96" t="str">
        <f>IF(G283=DATEN!$L$87,"x","")</f>
        <v/>
      </c>
      <c r="T283" s="96" t="str">
        <f t="shared" ref="T283:T292" si="138">IF(ISNA(VLOOKUP(G283,ArbKapp,3,FALSE))=TRUE,"",IF(VLOOKUP(G283,ArbKapp,3,FALSE)="x","x",""))</f>
        <v/>
      </c>
      <c r="U283" s="124" t="str">
        <f t="shared" ref="U283:U292" si="139">IF(ISNA(MATCH(G283,Kapp12Ordi,0)),"","x")</f>
        <v/>
      </c>
      <c r="V283" s="90">
        <f>Q293-N293</f>
        <v>0</v>
      </c>
      <c r="W283" s="90" t="s">
        <v>67</v>
      </c>
      <c r="Z283" s="202" t="str">
        <f t="shared" si="129"/>
        <v/>
      </c>
      <c r="AA283" s="203" t="str">
        <f t="shared" si="130"/>
        <v/>
      </c>
    </row>
    <row r="284" spans="1:27" ht="14.25" x14ac:dyDescent="0.25">
      <c r="A284" s="285"/>
      <c r="B284" s="66">
        <f t="shared" si="136"/>
        <v>44706</v>
      </c>
      <c r="C284" s="67"/>
      <c r="D284" s="68"/>
      <c r="E284" s="69"/>
      <c r="F284" s="70"/>
      <c r="G284" s="71"/>
      <c r="H284" s="84" t="str">
        <f t="shared" si="137"/>
        <v/>
      </c>
      <c r="I284" s="72"/>
      <c r="J284" s="72"/>
      <c r="K284" s="73"/>
      <c r="L284" s="89"/>
      <c r="M284" s="95" t="str">
        <f>IF(S284="x",TEXT(V293,"# ?/?")&amp;" !",IF(T284="x","Nein",""))</f>
        <v/>
      </c>
      <c r="N284" s="96">
        <f>IF(S284="",IF(R284&gt;Stunden2,Pausen2-SUM(N283),IF(R284&gt;Stunden1,Pausen1-SUM(N283),0)),0)</f>
        <v>0</v>
      </c>
      <c r="O284" s="96"/>
      <c r="P284" s="96"/>
      <c r="Q284" s="84">
        <f>IF(F284-E284&gt;0,IF(S284="x",MROUND((F284-E284)*V293,1/1440),F284-E284),0)</f>
        <v>0</v>
      </c>
      <c r="R284" s="96">
        <f>IF(Q284&gt;0,IF(AND(E284=F283,S283&lt;&gt;"x"),Q284+R283-N283,Q284),0)</f>
        <v>0</v>
      </c>
      <c r="S284" s="96" t="str">
        <f>IF(G284=DATEN!$L$87,"x","")</f>
        <v/>
      </c>
      <c r="T284" s="96" t="str">
        <f t="shared" si="138"/>
        <v/>
      </c>
      <c r="U284" s="124" t="str">
        <f t="shared" si="139"/>
        <v/>
      </c>
      <c r="V284" s="90">
        <f>IF(ISNA(MATCH("x",U283:U292,0)),MaxZeit,MaxBildung)</f>
        <v>0.41666666666666702</v>
      </c>
      <c r="W284" s="90" t="s">
        <v>75</v>
      </c>
      <c r="Z284" s="202" t="str">
        <f t="shared" si="129"/>
        <v/>
      </c>
      <c r="AA284" s="203" t="str">
        <f t="shared" si="130"/>
        <v/>
      </c>
    </row>
    <row r="285" spans="1:27" ht="14.25" x14ac:dyDescent="0.25">
      <c r="A285" s="285"/>
      <c r="B285" s="66">
        <f t="shared" si="136"/>
        <v>44706</v>
      </c>
      <c r="C285" s="67"/>
      <c r="D285" s="68"/>
      <c r="E285" s="69"/>
      <c r="F285" s="70"/>
      <c r="G285" s="71"/>
      <c r="H285" s="84" t="str">
        <f t="shared" si="137"/>
        <v/>
      </c>
      <c r="I285" s="72"/>
      <c r="J285" s="72"/>
      <c r="K285" s="73"/>
      <c r="L285" s="89"/>
      <c r="M285" s="95" t="str">
        <f>IF(S285="x",TEXT(V293,"# ?/?")&amp;" !",IF(T285="x","Nein",""))</f>
        <v/>
      </c>
      <c r="N285" s="96">
        <f>IF(S285="",IF(R285&gt;Stunden2,Pausen2-SUM(N283:N284),IF(R285&gt;Stunden1,Pausen1-SUM(N283:N284),0)),0)</f>
        <v>0</v>
      </c>
      <c r="O285" s="96"/>
      <c r="P285" s="96"/>
      <c r="Q285" s="84">
        <f>IF(F285-E285&gt;0,IF(S285="x",MROUND((F285-E285)*V293,1/1440),F285-E285),0)</f>
        <v>0</v>
      </c>
      <c r="R285" s="96">
        <f t="shared" ref="R285:R292" si="140">IF(Q285&gt;0,IF(AND(E285=F284,S284&lt;&gt;"x"),Q285+R284-N284,Q285),0)</f>
        <v>0</v>
      </c>
      <c r="S285" s="96" t="str">
        <f>IF(G285=DATEN!$L$87,"x","")</f>
        <v/>
      </c>
      <c r="T285" s="96" t="str">
        <f t="shared" si="138"/>
        <v/>
      </c>
      <c r="U285" s="124" t="str">
        <f t="shared" si="139"/>
        <v/>
      </c>
      <c r="V285" s="92">
        <f>SUMIF(T283:T292,"&lt;&gt;x",H283:H292)-N293</f>
        <v>0</v>
      </c>
      <c r="W285" s="91" t="s">
        <v>81</v>
      </c>
      <c r="Z285" s="202" t="str">
        <f t="shared" si="129"/>
        <v/>
      </c>
      <c r="AA285" s="203" t="str">
        <f t="shared" si="130"/>
        <v/>
      </c>
    </row>
    <row r="286" spans="1:27" ht="14.25" x14ac:dyDescent="0.25">
      <c r="A286" s="285"/>
      <c r="B286" s="66">
        <f t="shared" si="136"/>
        <v>44706</v>
      </c>
      <c r="C286" s="67"/>
      <c r="D286" s="68"/>
      <c r="E286" s="69"/>
      <c r="F286" s="70"/>
      <c r="G286" s="71"/>
      <c r="H286" s="84" t="str">
        <f t="shared" si="137"/>
        <v/>
      </c>
      <c r="I286" s="72"/>
      <c r="J286" s="72"/>
      <c r="K286" s="73"/>
      <c r="L286" s="89"/>
      <c r="M286" s="95" t="str">
        <f>IF(S286="x",TEXT(V293,"# ?/?")&amp;" !",IF(T286="x","Nein",""))</f>
        <v/>
      </c>
      <c r="N286" s="96">
        <f>IF(S286="",IF(R286&gt;Stunden2,Pausen2-SUM(N283:N285),IF(R286&gt;Stunden1,Pausen1-SUM(N283:N285),0)),0)</f>
        <v>0</v>
      </c>
      <c r="O286" s="96"/>
      <c r="P286" s="96"/>
      <c r="Q286" s="84">
        <f>IF(F286-E286&gt;0,IF(S286="x",MROUND((F286-E286)*V293,1/1440),F286-E286),0)</f>
        <v>0</v>
      </c>
      <c r="R286" s="96">
        <f t="shared" si="140"/>
        <v>0</v>
      </c>
      <c r="S286" s="96" t="str">
        <f>IF(G286=DATEN!$L$87,"x","")</f>
        <v/>
      </c>
      <c r="T286" s="96" t="str">
        <f t="shared" si="138"/>
        <v/>
      </c>
      <c r="U286" s="124" t="str">
        <f t="shared" si="139"/>
        <v/>
      </c>
      <c r="V286" s="90">
        <f>IF(V285&gt;V284,V284,V285)</f>
        <v>0</v>
      </c>
      <c r="W286" s="90" t="s">
        <v>79</v>
      </c>
      <c r="Z286" s="202" t="str">
        <f t="shared" si="129"/>
        <v/>
      </c>
      <c r="AA286" s="203" t="str">
        <f t="shared" si="130"/>
        <v/>
      </c>
    </row>
    <row r="287" spans="1:27" ht="14.25" x14ac:dyDescent="0.25">
      <c r="A287" s="285"/>
      <c r="B287" s="66">
        <f t="shared" si="136"/>
        <v>44706</v>
      </c>
      <c r="C287" s="67"/>
      <c r="D287" s="68"/>
      <c r="E287" s="69"/>
      <c r="F287" s="70"/>
      <c r="G287" s="71"/>
      <c r="H287" s="84" t="str">
        <f t="shared" si="137"/>
        <v/>
      </c>
      <c r="I287" s="72"/>
      <c r="J287" s="72"/>
      <c r="K287" s="73"/>
      <c r="L287" s="89"/>
      <c r="M287" s="95" t="str">
        <f>IF(S287="x",TEXT(V293,"# ?/?")&amp;" !",IF(T287="x","Nein",""))</f>
        <v/>
      </c>
      <c r="N287" s="96">
        <f>IF(S287="",IF(R287&gt;Stunden2,Pausen2-SUM(N283:N286),IF(R287&gt;Stunden1,Pausen1-SUM(N283:N286),0)),0)</f>
        <v>0</v>
      </c>
      <c r="O287" s="96"/>
      <c r="P287" s="96"/>
      <c r="Q287" s="84">
        <f>IF(F287-E287&gt;0,IF(S287="x",MROUND((F287-E287)*V293,1/1440),F287-E287),0)</f>
        <v>0</v>
      </c>
      <c r="R287" s="96">
        <f t="shared" si="140"/>
        <v>0</v>
      </c>
      <c r="S287" s="96" t="str">
        <f>IF(G287=DATEN!$L$87,"x","")</f>
        <v/>
      </c>
      <c r="T287" s="96" t="str">
        <f t="shared" si="138"/>
        <v/>
      </c>
      <c r="U287" s="124" t="str">
        <f t="shared" si="139"/>
        <v/>
      </c>
      <c r="V287" s="90">
        <f>V286+SUMIF(T283:T292,"x",H283:H292)</f>
        <v>0</v>
      </c>
      <c r="W287" s="91" t="s">
        <v>80</v>
      </c>
      <c r="Z287" s="202" t="str">
        <f t="shared" si="129"/>
        <v/>
      </c>
      <c r="AA287" s="203" t="str">
        <f t="shared" si="130"/>
        <v/>
      </c>
    </row>
    <row r="288" spans="1:27" ht="14.25" x14ac:dyDescent="0.25">
      <c r="A288" s="285"/>
      <c r="B288" s="66">
        <f t="shared" si="136"/>
        <v>44706</v>
      </c>
      <c r="C288" s="67"/>
      <c r="D288" s="68"/>
      <c r="E288" s="69"/>
      <c r="F288" s="70"/>
      <c r="G288" s="71"/>
      <c r="H288" s="84" t="str">
        <f t="shared" si="137"/>
        <v/>
      </c>
      <c r="I288" s="72"/>
      <c r="J288" s="72"/>
      <c r="K288" s="73"/>
      <c r="L288" s="89"/>
      <c r="M288" s="95" t="str">
        <f>IF(S288="x",TEXT(V293,"# ?/?")&amp;" !",IF(T288="x","Nein",""))</f>
        <v/>
      </c>
      <c r="N288" s="96">
        <f>IF(S288="",IF(R288&gt;Stunden2,Pausen2-SUM(N283:N287),IF(R288&gt;Stunden1,Pausen1-SUM(N283:N287),0)),0)</f>
        <v>0</v>
      </c>
      <c r="O288" s="96"/>
      <c r="P288" s="96"/>
      <c r="Q288" s="84">
        <f>IF(F288-E288&gt;0,IF(S288="x",MROUND((F288-E288)*V293,1/1440),F288-E288),0)</f>
        <v>0</v>
      </c>
      <c r="R288" s="96">
        <f t="shared" si="140"/>
        <v>0</v>
      </c>
      <c r="S288" s="96" t="str">
        <f>IF(G288=DATEN!$L$87,"x","")</f>
        <v/>
      </c>
      <c r="T288" s="96" t="str">
        <f t="shared" si="138"/>
        <v/>
      </c>
      <c r="U288" s="124" t="str">
        <f t="shared" si="139"/>
        <v/>
      </c>
      <c r="V288" s="90"/>
      <c r="W288" s="91"/>
      <c r="Z288" s="202" t="str">
        <f t="shared" si="129"/>
        <v/>
      </c>
      <c r="AA288" s="203" t="str">
        <f t="shared" si="130"/>
        <v/>
      </c>
    </row>
    <row r="289" spans="1:27" ht="14.25" x14ac:dyDescent="0.25">
      <c r="A289" s="285"/>
      <c r="B289" s="66">
        <f t="shared" si="136"/>
        <v>44706</v>
      </c>
      <c r="C289" s="67"/>
      <c r="D289" s="68"/>
      <c r="E289" s="69"/>
      <c r="F289" s="70"/>
      <c r="G289" s="71"/>
      <c r="H289" s="84" t="str">
        <f t="shared" si="137"/>
        <v/>
      </c>
      <c r="I289" s="72"/>
      <c r="J289" s="72"/>
      <c r="K289" s="73"/>
      <c r="L289" s="89"/>
      <c r="M289" s="95" t="str">
        <f>IF(S289="x",TEXT(V293,"# ?/?")&amp;" !",IF(T289="x","Nein",""))</f>
        <v/>
      </c>
      <c r="N289" s="96">
        <f>IF(S289="",IF(R289&gt;Stunden2,Pausen2-SUM(N283:N288),IF(R289&gt;Stunden1,Pausen1-SUM(N283:N288),0)),0)</f>
        <v>0</v>
      </c>
      <c r="O289" s="96"/>
      <c r="P289" s="96"/>
      <c r="Q289" s="84">
        <f>IF(F289-E289&gt;0,IF(S289="x",MROUND((F289-E289)*V293,1/1440),F289-E289),0)</f>
        <v>0</v>
      </c>
      <c r="R289" s="96">
        <f t="shared" si="140"/>
        <v>0</v>
      </c>
      <c r="S289" s="96" t="str">
        <f>IF(G289=DATEN!$L$87,"x","")</f>
        <v/>
      </c>
      <c r="T289" s="96" t="str">
        <f t="shared" si="138"/>
        <v/>
      </c>
      <c r="U289" s="124" t="str">
        <f t="shared" si="139"/>
        <v/>
      </c>
      <c r="V289" s="90"/>
      <c r="W289" s="91"/>
      <c r="Z289" s="202" t="str">
        <f t="shared" si="129"/>
        <v/>
      </c>
      <c r="AA289" s="203" t="str">
        <f t="shared" si="130"/>
        <v/>
      </c>
    </row>
    <row r="290" spans="1:27" ht="14.25" x14ac:dyDescent="0.25">
      <c r="A290" s="285"/>
      <c r="B290" s="66">
        <f t="shared" si="136"/>
        <v>44706</v>
      </c>
      <c r="C290" s="67"/>
      <c r="D290" s="68"/>
      <c r="E290" s="69"/>
      <c r="F290" s="70"/>
      <c r="G290" s="71"/>
      <c r="H290" s="84" t="str">
        <f t="shared" si="137"/>
        <v/>
      </c>
      <c r="I290" s="72"/>
      <c r="J290" s="72"/>
      <c r="K290" s="73"/>
      <c r="L290" s="89"/>
      <c r="M290" s="95" t="str">
        <f>IF(S290="x",TEXT(V293,"# ?/?")&amp;" !",IF(T290="x","Nein",""))</f>
        <v/>
      </c>
      <c r="N290" s="96">
        <f>IF(S290="",IF(R290&gt;Stunden2,Pausen2-SUM(N283:N289),IF(R290&gt;Stunden1,Pausen1-SUM(N283:N289),0)),0)</f>
        <v>0</v>
      </c>
      <c r="O290" s="96"/>
      <c r="P290" s="96"/>
      <c r="Q290" s="84">
        <f>IF(F290-E290&gt;0,IF(S290="x",MROUND((F290-E290)*V293,1/1440),F290-E290),0)</f>
        <v>0</v>
      </c>
      <c r="R290" s="96">
        <f t="shared" si="140"/>
        <v>0</v>
      </c>
      <c r="S290" s="96" t="str">
        <f>IF(G290=DATEN!$L$87,"x","")</f>
        <v/>
      </c>
      <c r="T290" s="96" t="str">
        <f t="shared" si="138"/>
        <v/>
      </c>
      <c r="U290" s="124" t="str">
        <f t="shared" si="139"/>
        <v/>
      </c>
      <c r="Z290" s="202" t="str">
        <f t="shared" si="129"/>
        <v/>
      </c>
      <c r="AA290" s="203" t="str">
        <f t="shared" si="130"/>
        <v/>
      </c>
    </row>
    <row r="291" spans="1:27" ht="14.25" x14ac:dyDescent="0.25">
      <c r="A291" s="285"/>
      <c r="B291" s="66">
        <f t="shared" si="136"/>
        <v>44706</v>
      </c>
      <c r="C291" s="67"/>
      <c r="D291" s="68"/>
      <c r="E291" s="69"/>
      <c r="F291" s="70"/>
      <c r="G291" s="71"/>
      <c r="H291" s="84" t="str">
        <f t="shared" si="137"/>
        <v/>
      </c>
      <c r="I291" s="72"/>
      <c r="J291" s="72"/>
      <c r="K291" s="73"/>
      <c r="L291" s="89"/>
      <c r="M291" s="95" t="str">
        <f>IF(S291="x",TEXT(V293,"# ?/?")&amp;" !",IF(T291="x","Nein",""))</f>
        <v/>
      </c>
      <c r="N291" s="96">
        <f>IF(S291="",IF(R291&gt;Stunden2,Pausen2-SUM(N283:N290),IF(R291&gt;Stunden1,Pausen1-SUM(N283:N290),0)),0)</f>
        <v>0</v>
      </c>
      <c r="O291" s="96"/>
      <c r="P291" s="96"/>
      <c r="Q291" s="84">
        <f>IF(F291-E291&gt;0,IF(S291="x",MROUND((F291-E291)*V293,1/1440),F291-E291),0)</f>
        <v>0</v>
      </c>
      <c r="R291" s="96">
        <f t="shared" si="140"/>
        <v>0</v>
      </c>
      <c r="S291" s="96" t="str">
        <f>IF(G291=DATEN!$L$87,"x","")</f>
        <v/>
      </c>
      <c r="T291" s="96" t="str">
        <f t="shared" si="138"/>
        <v/>
      </c>
      <c r="U291" s="124" t="str">
        <f t="shared" si="139"/>
        <v/>
      </c>
      <c r="Z291" s="202" t="str">
        <f t="shared" si="129"/>
        <v/>
      </c>
      <c r="AA291" s="203" t="str">
        <f t="shared" si="130"/>
        <v/>
      </c>
    </row>
    <row r="292" spans="1:27" ht="14.25" x14ac:dyDescent="0.25">
      <c r="A292" s="286"/>
      <c r="B292" s="66">
        <f t="shared" si="136"/>
        <v>44706</v>
      </c>
      <c r="C292" s="67"/>
      <c r="D292" s="68"/>
      <c r="E292" s="69"/>
      <c r="F292" s="70"/>
      <c r="G292" s="71"/>
      <c r="H292" s="84" t="str">
        <f t="shared" si="137"/>
        <v/>
      </c>
      <c r="I292" s="72"/>
      <c r="J292" s="72"/>
      <c r="K292" s="73"/>
      <c r="L292" s="89"/>
      <c r="M292" s="95" t="str">
        <f>IF(S292="x",TEXT(V293,"# ?/?")&amp;" !",IF(T292="x","Nein",""))</f>
        <v/>
      </c>
      <c r="N292" s="96">
        <f>IF(S292="",IF(R292&gt;Stunden2,Pausen2-SUM(N283:N291),IF(R292&gt;Stunden1,Pausen1-SUM(N283:N291),0)),0)</f>
        <v>0</v>
      </c>
      <c r="O292" s="96"/>
      <c r="P292" s="96"/>
      <c r="Q292" s="84">
        <f>IF(F292-E292&gt;0,IF(S292="x",MROUND((F292-E292)*V293,1/1440),F292-E292),0)</f>
        <v>0</v>
      </c>
      <c r="R292" s="96">
        <f t="shared" si="140"/>
        <v>0</v>
      </c>
      <c r="S292" s="96" t="str">
        <f>IF(G292=DATEN!$L$87,"x","")</f>
        <v/>
      </c>
      <c r="T292" s="96" t="str">
        <f t="shared" si="138"/>
        <v/>
      </c>
      <c r="U292" s="124" t="str">
        <f t="shared" si="139"/>
        <v/>
      </c>
      <c r="Z292" s="202" t="str">
        <f t="shared" si="129"/>
        <v/>
      </c>
      <c r="AA292" s="203" t="str">
        <f t="shared" si="130"/>
        <v/>
      </c>
    </row>
    <row r="293" spans="1:27" ht="14.25" customHeight="1" x14ac:dyDescent="0.25">
      <c r="A293" s="2" t="str">
        <f>IF(LEN(B293)&gt;0,IF(WEEKDAY(B293)=4,TRUNC((B293-DATE(YEAR(B293+3-MOD(B293-2,7)),1,MOD(B293-2,7)-9))/7),IF(WEEKDAY(B293)=5,"KW","")),"")</f>
        <v/>
      </c>
      <c r="B293" s="81">
        <f>B282+1</f>
        <v>44706</v>
      </c>
      <c r="C293" s="78">
        <f>IF(WEEKDAY(B293)=1,7,WEEKDAY(B293)-1)</f>
        <v>2</v>
      </c>
      <c r="D293" s="79" t="str" cm="1">
        <f t="array" aca="1" ref="D293" ca="1">IF(LEN(B293)&gt;0,IF(OR(INDIRECT("DATEN!D"&amp;9+C293)=0,NOT(ISNA(MATCH(B293,DATEN!$D$18:$D$33,0)))),"X",IF(OR(B293=DATEN!$D$26-1,B293=DATEN!$D$27-2,B293=DATEN!$D$30-2),"V","")),"")</f>
        <v/>
      </c>
      <c r="E293" s="294" t="str">
        <f>IF(E283&gt;0,IF(VALUE("24:00:00")-VALUE(MAX(F272:F281))+VALUE(E283)&lt;VALUE("11:00:00"),"Ruhezeit!",""),"")</f>
        <v/>
      </c>
      <c r="F293" s="295"/>
      <c r="G293" s="80" t="s">
        <v>68</v>
      </c>
      <c r="H293" s="74">
        <f>V287</f>
        <v>0</v>
      </c>
      <c r="I293" s="76"/>
      <c r="J293" s="76"/>
      <c r="K293" s="107" cm="1">
        <f t="array" aca="1" ref="K293" ca="1">IF(LEN(B293)&gt;0,IF(AND(D293&lt;&gt;"X",I293&lt;&gt;"U",I293&lt;&gt;"u",I293&lt;&gt;"K",I293&lt;&gt;"k",OR(I293="F",I293="f",H293&lt;&gt;0,DATEN!$H$8=1),J293&lt;&gt;"f",J293&lt;&gt;"F"),IF(D293="V",H293-INDIRECT("DATEN!D"&amp;9+C293)/2,H293-INDIRECT("DATEN!D"&amp;9+C293)),H293),"")</f>
        <v>-0.32916666666666666</v>
      </c>
      <c r="L293" s="146" t="str">
        <f>IF(X293&gt;MaxWoZeit,"WoArbZeit&gt;48h!","")</f>
        <v/>
      </c>
      <c r="M293" s="93" t="str">
        <f>IF(V285&gt;V286,V285-V286,"")</f>
        <v/>
      </c>
      <c r="N293" s="93">
        <f>SUM(N283:N292)</f>
        <v>0</v>
      </c>
      <c r="O293" s="93" t="str">
        <f>IF(WEEKDAY(B293,2)=7,SUMIF('Auswertung-Wochen'!$Y$2:$Y$366,P293,'Auswertung-Wochen'!$V$2:$V$366)-SUMIF('Auswertung-Wochen'!$Y$2:$Y$366,P293,'Auswertung-Wochen'!$W$2:$W$366),"")</f>
        <v/>
      </c>
      <c r="P293" s="93" t="str">
        <f>YEAR(B293)&amp;"-"&amp;TEXT(_xlfn.ISOWEEKNUM(B293),"00")</f>
        <v>2026-22</v>
      </c>
      <c r="Q293" s="94">
        <f>SUM(Q283:Q292)</f>
        <v>0</v>
      </c>
      <c r="R293" s="94"/>
      <c r="S293" s="94"/>
      <c r="T293" s="94"/>
      <c r="U293" s="125"/>
      <c r="V293" s="105">
        <f ca="1">IF(D293="x",DATEN!$N$88,DATEN!$N$87)</f>
        <v>0.125</v>
      </c>
      <c r="W293" s="91" t="s">
        <v>92</v>
      </c>
      <c r="X293" s="145">
        <f>IF(LEN(B293)&gt;0,IF(WEEKDAY(B293,2)=1,H293,H293+X282),X282)</f>
        <v>0</v>
      </c>
      <c r="Z293" s="202" t="str">
        <f t="shared" si="129"/>
        <v/>
      </c>
      <c r="AA293" s="203" t="str">
        <f t="shared" si="130"/>
        <v/>
      </c>
    </row>
    <row r="294" spans="1:27" ht="14.25" x14ac:dyDescent="0.25">
      <c r="A294" s="285" t="str">
        <f>IF(ISNA(MATCH(B304,DATEN!$D$18:$D$42,0)),"",INDEX(DATEN!$C$18:$D$42,MATCH(B304,DATEN!$D$18:$D$42,0),1))</f>
        <v/>
      </c>
      <c r="B294" s="66">
        <f t="shared" ref="B294:B303" si="141">B283+1</f>
        <v>44707</v>
      </c>
      <c r="C294" s="67"/>
      <c r="D294" s="68"/>
      <c r="E294" s="69"/>
      <c r="F294" s="70"/>
      <c r="G294" s="71"/>
      <c r="H294" s="84" t="str">
        <f t="shared" ref="H294:H303" si="142">IF(Q294&gt;0,IF(ROUND(F294-E294,6)&gt;=ROUND(Mindest,6),Q294,"&lt;15m!"),"")</f>
        <v/>
      </c>
      <c r="I294" s="72"/>
      <c r="J294" s="72"/>
      <c r="K294" s="73"/>
      <c r="L294" s="89"/>
      <c r="M294" s="95" t="str">
        <f>IF(S294="x",TEXT(V304,"# ?/?")&amp;" !",IF(T294="x","Nein",""))</f>
        <v/>
      </c>
      <c r="N294" s="96">
        <f>IF(S294="",IF(R294&gt;Stunden2,Pausen2,IF(R294&gt;Stunden1,Pausen1,0)),0)</f>
        <v>0</v>
      </c>
      <c r="O294" s="96"/>
      <c r="P294" s="96"/>
      <c r="Q294" s="84">
        <f>IF(F294-E294&gt;0,IF(S294="x",MROUND((F294-E294)*V304,1/1440),F294-E294),0)</f>
        <v>0</v>
      </c>
      <c r="R294" s="96">
        <f>Q294</f>
        <v>0</v>
      </c>
      <c r="S294" s="96" t="str">
        <f>IF(G294=DATEN!$L$87,"x","")</f>
        <v/>
      </c>
      <c r="T294" s="96" t="str">
        <f t="shared" ref="T294:T303" si="143">IF(ISNA(VLOOKUP(G294,ArbKapp,3,FALSE))=TRUE,"",IF(VLOOKUP(G294,ArbKapp,3,FALSE)="x","x",""))</f>
        <v/>
      </c>
      <c r="U294" s="124" t="str">
        <f t="shared" ref="U294:U303" si="144">IF(ISNA(MATCH(G294,Kapp12Ordi,0)),"","x")</f>
        <v/>
      </c>
      <c r="V294" s="90">
        <f>Q304-N304</f>
        <v>0</v>
      </c>
      <c r="W294" s="90" t="s">
        <v>67</v>
      </c>
      <c r="Z294" s="202" t="str">
        <f t="shared" si="129"/>
        <v/>
      </c>
      <c r="AA294" s="203" t="str">
        <f t="shared" si="130"/>
        <v/>
      </c>
    </row>
    <row r="295" spans="1:27" ht="14.25" x14ac:dyDescent="0.25">
      <c r="A295" s="285"/>
      <c r="B295" s="66">
        <f t="shared" si="141"/>
        <v>44707</v>
      </c>
      <c r="C295" s="67"/>
      <c r="D295" s="68"/>
      <c r="E295" s="69"/>
      <c r="F295" s="70"/>
      <c r="G295" s="71"/>
      <c r="H295" s="84" t="str">
        <f t="shared" si="142"/>
        <v/>
      </c>
      <c r="I295" s="72"/>
      <c r="J295" s="72"/>
      <c r="K295" s="73"/>
      <c r="L295" s="89"/>
      <c r="M295" s="95" t="str">
        <f>IF(S295="x",TEXT(V304,"# ?/?")&amp;" !",IF(T295="x","Nein",""))</f>
        <v/>
      </c>
      <c r="N295" s="96">
        <f>IF(S295="",IF(R295&gt;Stunden2,Pausen2-SUM(N294),IF(R295&gt;Stunden1,Pausen1-SUM(N294),0)),0)</f>
        <v>0</v>
      </c>
      <c r="O295" s="96"/>
      <c r="P295" s="96"/>
      <c r="Q295" s="84">
        <f>IF(F295-E295&gt;0,IF(S295="x",MROUND((F295-E295)*V304,1/1440),F295-E295),0)</f>
        <v>0</v>
      </c>
      <c r="R295" s="96">
        <f>IF(Q295&gt;0,IF(AND(E295=F294,S294&lt;&gt;"x"),Q295+R294-N294,Q295),0)</f>
        <v>0</v>
      </c>
      <c r="S295" s="96" t="str">
        <f>IF(G295=DATEN!$L$87,"x","")</f>
        <v/>
      </c>
      <c r="T295" s="96" t="str">
        <f t="shared" si="143"/>
        <v/>
      </c>
      <c r="U295" s="124" t="str">
        <f t="shared" si="144"/>
        <v/>
      </c>
      <c r="V295" s="90">
        <f>IF(ISNA(MATCH("x",U294:U303,0)),MaxZeit,MaxBildung)</f>
        <v>0.41666666666666702</v>
      </c>
      <c r="W295" s="90" t="s">
        <v>75</v>
      </c>
      <c r="Z295" s="202" t="str">
        <f t="shared" si="129"/>
        <v/>
      </c>
      <c r="AA295" s="203" t="str">
        <f t="shared" si="130"/>
        <v/>
      </c>
    </row>
    <row r="296" spans="1:27" ht="14.25" x14ac:dyDescent="0.25">
      <c r="A296" s="285"/>
      <c r="B296" s="66">
        <f t="shared" si="141"/>
        <v>44707</v>
      </c>
      <c r="C296" s="67"/>
      <c r="D296" s="68"/>
      <c r="E296" s="69"/>
      <c r="F296" s="70"/>
      <c r="G296" s="71"/>
      <c r="H296" s="84" t="str">
        <f t="shared" si="142"/>
        <v/>
      </c>
      <c r="I296" s="72"/>
      <c r="J296" s="72"/>
      <c r="K296" s="73"/>
      <c r="L296" s="89"/>
      <c r="M296" s="95" t="str">
        <f>IF(S296="x",TEXT(V304,"# ?/?")&amp;" !",IF(T296="x","Nein",""))</f>
        <v/>
      </c>
      <c r="N296" s="96">
        <f>IF(S296="",IF(R296&gt;Stunden2,Pausen2-SUM(N294:N295),IF(R296&gt;Stunden1,Pausen1-SUM(N294:N295),0)),0)</f>
        <v>0</v>
      </c>
      <c r="O296" s="96"/>
      <c r="P296" s="96"/>
      <c r="Q296" s="84">
        <f>IF(F296-E296&gt;0,IF(S296="x",MROUND((F296-E296)*V304,1/1440),F296-E296),0)</f>
        <v>0</v>
      </c>
      <c r="R296" s="96">
        <f t="shared" ref="R296:R303" si="145">IF(Q296&gt;0,IF(AND(E296=F295,S295&lt;&gt;"x"),Q296+R295-N295,Q296),0)</f>
        <v>0</v>
      </c>
      <c r="S296" s="96" t="str">
        <f>IF(G296=DATEN!$L$87,"x","")</f>
        <v/>
      </c>
      <c r="T296" s="96" t="str">
        <f t="shared" si="143"/>
        <v/>
      </c>
      <c r="U296" s="124" t="str">
        <f t="shared" si="144"/>
        <v/>
      </c>
      <c r="V296" s="92">
        <f>SUMIF(T294:T303,"&lt;&gt;x",H294:H303)-N304</f>
        <v>0</v>
      </c>
      <c r="W296" s="91" t="s">
        <v>81</v>
      </c>
      <c r="Z296" s="202" t="str">
        <f t="shared" si="129"/>
        <v/>
      </c>
      <c r="AA296" s="203" t="str">
        <f t="shared" si="130"/>
        <v/>
      </c>
    </row>
    <row r="297" spans="1:27" ht="14.25" x14ac:dyDescent="0.25">
      <c r="A297" s="285"/>
      <c r="B297" s="66">
        <f t="shared" si="141"/>
        <v>44707</v>
      </c>
      <c r="C297" s="67"/>
      <c r="D297" s="68"/>
      <c r="E297" s="69"/>
      <c r="F297" s="70"/>
      <c r="G297" s="71"/>
      <c r="H297" s="84" t="str">
        <f t="shared" si="142"/>
        <v/>
      </c>
      <c r="I297" s="72"/>
      <c r="J297" s="72"/>
      <c r="K297" s="73"/>
      <c r="L297" s="89"/>
      <c r="M297" s="95" t="str">
        <f>IF(S297="x",TEXT(V304,"# ?/?")&amp;" !",IF(T297="x","Nein",""))</f>
        <v/>
      </c>
      <c r="N297" s="96">
        <f>IF(S297="",IF(R297&gt;Stunden2,Pausen2-SUM(N294:N296),IF(R297&gt;Stunden1,Pausen1-SUM(N294:N296),0)),0)</f>
        <v>0</v>
      </c>
      <c r="O297" s="96"/>
      <c r="P297" s="96"/>
      <c r="Q297" s="84">
        <f>IF(F297-E297&gt;0,IF(S297="x",MROUND((F297-E297)*V304,1/1440),F297-E297),0)</f>
        <v>0</v>
      </c>
      <c r="R297" s="96">
        <f t="shared" si="145"/>
        <v>0</v>
      </c>
      <c r="S297" s="96" t="str">
        <f>IF(G297=DATEN!$L$87,"x","")</f>
        <v/>
      </c>
      <c r="T297" s="96" t="str">
        <f t="shared" si="143"/>
        <v/>
      </c>
      <c r="U297" s="124" t="str">
        <f t="shared" si="144"/>
        <v/>
      </c>
      <c r="V297" s="90">
        <f>IF(V296&gt;V295,V295,V296)</f>
        <v>0</v>
      </c>
      <c r="W297" s="90" t="s">
        <v>79</v>
      </c>
      <c r="Z297" s="202" t="str">
        <f t="shared" si="129"/>
        <v/>
      </c>
      <c r="AA297" s="203" t="str">
        <f t="shared" si="130"/>
        <v/>
      </c>
    </row>
    <row r="298" spans="1:27" ht="14.25" x14ac:dyDescent="0.25">
      <c r="A298" s="285"/>
      <c r="B298" s="66">
        <f t="shared" si="141"/>
        <v>44707</v>
      </c>
      <c r="C298" s="67"/>
      <c r="D298" s="68"/>
      <c r="E298" s="69"/>
      <c r="F298" s="70"/>
      <c r="G298" s="71"/>
      <c r="H298" s="84" t="str">
        <f t="shared" si="142"/>
        <v/>
      </c>
      <c r="I298" s="72"/>
      <c r="J298" s="72"/>
      <c r="K298" s="73"/>
      <c r="L298" s="89"/>
      <c r="M298" s="95" t="str">
        <f>IF(S298="x",TEXT(V304,"# ?/?")&amp;" !",IF(T298="x","Nein",""))</f>
        <v/>
      </c>
      <c r="N298" s="96">
        <f>IF(S298="",IF(R298&gt;Stunden2,Pausen2-SUM(N294:N297),IF(R298&gt;Stunden1,Pausen1-SUM(N294:N297),0)),0)</f>
        <v>0</v>
      </c>
      <c r="O298" s="96"/>
      <c r="P298" s="96"/>
      <c r="Q298" s="84">
        <f>IF(F298-E298&gt;0,IF(S298="x",MROUND((F298-E298)*V304,1/1440),F298-E298),0)</f>
        <v>0</v>
      </c>
      <c r="R298" s="96">
        <f t="shared" si="145"/>
        <v>0</v>
      </c>
      <c r="S298" s="96" t="str">
        <f>IF(G298=DATEN!$L$87,"x","")</f>
        <v/>
      </c>
      <c r="T298" s="96" t="str">
        <f t="shared" si="143"/>
        <v/>
      </c>
      <c r="U298" s="124" t="str">
        <f t="shared" si="144"/>
        <v/>
      </c>
      <c r="V298" s="90">
        <f>V297+SUMIF(T294:T303,"x",H294:H303)</f>
        <v>0</v>
      </c>
      <c r="W298" s="91" t="s">
        <v>80</v>
      </c>
      <c r="Z298" s="202" t="str">
        <f t="shared" si="129"/>
        <v/>
      </c>
      <c r="AA298" s="203" t="str">
        <f t="shared" si="130"/>
        <v/>
      </c>
    </row>
    <row r="299" spans="1:27" ht="14.25" x14ac:dyDescent="0.25">
      <c r="A299" s="285"/>
      <c r="B299" s="66">
        <f t="shared" si="141"/>
        <v>44707</v>
      </c>
      <c r="C299" s="67"/>
      <c r="D299" s="68"/>
      <c r="E299" s="69"/>
      <c r="F299" s="70"/>
      <c r="G299" s="71"/>
      <c r="H299" s="84" t="str">
        <f t="shared" si="142"/>
        <v/>
      </c>
      <c r="I299" s="72"/>
      <c r="J299" s="72"/>
      <c r="K299" s="73"/>
      <c r="L299" s="89"/>
      <c r="M299" s="95" t="str">
        <f>IF(S299="x",TEXT(V304,"# ?/?")&amp;" !",IF(T299="x","Nein",""))</f>
        <v/>
      </c>
      <c r="N299" s="96">
        <f>IF(S299="",IF(R299&gt;Stunden2,Pausen2-SUM(N294:N298),IF(R299&gt;Stunden1,Pausen1-SUM(N294:N298),0)),0)</f>
        <v>0</v>
      </c>
      <c r="O299" s="96"/>
      <c r="P299" s="96"/>
      <c r="Q299" s="84">
        <f>IF(F299-E299&gt;0,IF(S299="x",MROUND((F299-E299)*V304,1/1440),F299-E299),0)</f>
        <v>0</v>
      </c>
      <c r="R299" s="96">
        <f t="shared" si="145"/>
        <v>0</v>
      </c>
      <c r="S299" s="96" t="str">
        <f>IF(G299=DATEN!$L$87,"x","")</f>
        <v/>
      </c>
      <c r="T299" s="96" t="str">
        <f t="shared" si="143"/>
        <v/>
      </c>
      <c r="U299" s="124" t="str">
        <f t="shared" si="144"/>
        <v/>
      </c>
      <c r="V299" s="90"/>
      <c r="W299" s="91"/>
      <c r="Z299" s="202" t="str">
        <f t="shared" si="129"/>
        <v/>
      </c>
      <c r="AA299" s="203" t="str">
        <f t="shared" si="130"/>
        <v/>
      </c>
    </row>
    <row r="300" spans="1:27" ht="14.25" x14ac:dyDescent="0.25">
      <c r="A300" s="285"/>
      <c r="B300" s="66">
        <f t="shared" si="141"/>
        <v>44707</v>
      </c>
      <c r="C300" s="67"/>
      <c r="D300" s="68"/>
      <c r="E300" s="69"/>
      <c r="F300" s="70"/>
      <c r="G300" s="71"/>
      <c r="H300" s="84" t="str">
        <f t="shared" si="142"/>
        <v/>
      </c>
      <c r="I300" s="72"/>
      <c r="J300" s="72"/>
      <c r="K300" s="73"/>
      <c r="L300" s="89"/>
      <c r="M300" s="95" t="str">
        <f>IF(S300="x",TEXT(V304,"# ?/?")&amp;" !",IF(T300="x","Nein",""))</f>
        <v/>
      </c>
      <c r="N300" s="96">
        <f>IF(S300="",IF(R300&gt;Stunden2,Pausen2-SUM(N294:N299),IF(R300&gt;Stunden1,Pausen1-SUM(N294:N299),0)),0)</f>
        <v>0</v>
      </c>
      <c r="O300" s="96"/>
      <c r="P300" s="96"/>
      <c r="Q300" s="84">
        <f>IF(F300-E300&gt;0,IF(S300="x",MROUND((F300-E300)*V304,1/1440),F300-E300),0)</f>
        <v>0</v>
      </c>
      <c r="R300" s="96">
        <f t="shared" si="145"/>
        <v>0</v>
      </c>
      <c r="S300" s="96" t="str">
        <f>IF(G300=DATEN!$L$87,"x","")</f>
        <v/>
      </c>
      <c r="T300" s="96" t="str">
        <f t="shared" si="143"/>
        <v/>
      </c>
      <c r="U300" s="124" t="str">
        <f t="shared" si="144"/>
        <v/>
      </c>
      <c r="V300" s="90"/>
      <c r="W300" s="91"/>
      <c r="Z300" s="202" t="str">
        <f t="shared" si="129"/>
        <v/>
      </c>
      <c r="AA300" s="203" t="str">
        <f t="shared" si="130"/>
        <v/>
      </c>
    </row>
    <row r="301" spans="1:27" ht="14.25" x14ac:dyDescent="0.25">
      <c r="A301" s="285"/>
      <c r="B301" s="66">
        <f t="shared" si="141"/>
        <v>44707</v>
      </c>
      <c r="C301" s="67"/>
      <c r="D301" s="68"/>
      <c r="E301" s="69"/>
      <c r="F301" s="70"/>
      <c r="G301" s="71"/>
      <c r="H301" s="84" t="str">
        <f t="shared" si="142"/>
        <v/>
      </c>
      <c r="I301" s="72"/>
      <c r="J301" s="72"/>
      <c r="K301" s="73"/>
      <c r="L301" s="89"/>
      <c r="M301" s="95" t="str">
        <f>IF(S301="x",TEXT(V304,"# ?/?")&amp;" !",IF(T301="x","Nein",""))</f>
        <v/>
      </c>
      <c r="N301" s="96">
        <f>IF(S301="",IF(R301&gt;Stunden2,Pausen2-SUM(N294:N300),IF(R301&gt;Stunden1,Pausen1-SUM(N294:N300),0)),0)</f>
        <v>0</v>
      </c>
      <c r="O301" s="96"/>
      <c r="P301" s="96"/>
      <c r="Q301" s="84">
        <f>IF(F301-E301&gt;0,IF(S301="x",MROUND((F301-E301)*V304,1/1440),F301-E301),0)</f>
        <v>0</v>
      </c>
      <c r="R301" s="96">
        <f t="shared" si="145"/>
        <v>0</v>
      </c>
      <c r="S301" s="96" t="str">
        <f>IF(G301=DATEN!$L$87,"x","")</f>
        <v/>
      </c>
      <c r="T301" s="96" t="str">
        <f t="shared" si="143"/>
        <v/>
      </c>
      <c r="U301" s="124" t="str">
        <f t="shared" si="144"/>
        <v/>
      </c>
      <c r="Z301" s="202" t="str">
        <f t="shared" si="129"/>
        <v/>
      </c>
      <c r="AA301" s="203" t="str">
        <f t="shared" si="130"/>
        <v/>
      </c>
    </row>
    <row r="302" spans="1:27" ht="14.25" x14ac:dyDescent="0.25">
      <c r="A302" s="285"/>
      <c r="B302" s="66">
        <f t="shared" si="141"/>
        <v>44707</v>
      </c>
      <c r="C302" s="67"/>
      <c r="D302" s="68"/>
      <c r="E302" s="69"/>
      <c r="F302" s="70"/>
      <c r="G302" s="71"/>
      <c r="H302" s="84" t="str">
        <f t="shared" si="142"/>
        <v/>
      </c>
      <c r="I302" s="72"/>
      <c r="J302" s="72"/>
      <c r="K302" s="73"/>
      <c r="L302" s="89"/>
      <c r="M302" s="95" t="str">
        <f>IF(S302="x",TEXT(V304,"# ?/?")&amp;" !",IF(T302="x","Nein",""))</f>
        <v/>
      </c>
      <c r="N302" s="96">
        <f>IF(S302="",IF(R302&gt;Stunden2,Pausen2-SUM(N294:N301),IF(R302&gt;Stunden1,Pausen1-SUM(N294:N301),0)),0)</f>
        <v>0</v>
      </c>
      <c r="O302" s="96"/>
      <c r="P302" s="96"/>
      <c r="Q302" s="84">
        <f>IF(F302-E302&gt;0,IF(S302="x",MROUND((F302-E302)*V304,1/1440),F302-E302),0)</f>
        <v>0</v>
      </c>
      <c r="R302" s="96">
        <f t="shared" si="145"/>
        <v>0</v>
      </c>
      <c r="S302" s="96" t="str">
        <f>IF(G302=DATEN!$L$87,"x","")</f>
        <v/>
      </c>
      <c r="T302" s="96" t="str">
        <f t="shared" si="143"/>
        <v/>
      </c>
      <c r="U302" s="124" t="str">
        <f t="shared" si="144"/>
        <v/>
      </c>
      <c r="Z302" s="202" t="str">
        <f t="shared" si="129"/>
        <v/>
      </c>
      <c r="AA302" s="203" t="str">
        <f t="shared" si="130"/>
        <v/>
      </c>
    </row>
    <row r="303" spans="1:27" ht="14.25" x14ac:dyDescent="0.25">
      <c r="A303" s="286"/>
      <c r="B303" s="66">
        <f t="shared" si="141"/>
        <v>44707</v>
      </c>
      <c r="C303" s="67"/>
      <c r="D303" s="68"/>
      <c r="E303" s="69"/>
      <c r="F303" s="70"/>
      <c r="G303" s="71"/>
      <c r="H303" s="84" t="str">
        <f t="shared" si="142"/>
        <v/>
      </c>
      <c r="I303" s="72"/>
      <c r="J303" s="72"/>
      <c r="K303" s="73"/>
      <c r="L303" s="89"/>
      <c r="M303" s="95" t="str">
        <f>IF(S303="x",TEXT(V304,"# ?/?")&amp;" !",IF(T303="x","Nein",""))</f>
        <v/>
      </c>
      <c r="N303" s="96">
        <f>IF(S303="",IF(R303&gt;Stunden2,Pausen2-SUM(N294:N302),IF(R303&gt;Stunden1,Pausen1-SUM(N294:N302),0)),0)</f>
        <v>0</v>
      </c>
      <c r="O303" s="96"/>
      <c r="P303" s="96"/>
      <c r="Q303" s="84">
        <f>IF(F303-E303&gt;0,IF(S303="x",MROUND((F303-E303)*V304,1/1440),F303-E303),0)</f>
        <v>0</v>
      </c>
      <c r="R303" s="96">
        <f t="shared" si="145"/>
        <v>0</v>
      </c>
      <c r="S303" s="96" t="str">
        <f>IF(G303=DATEN!$L$87,"x","")</f>
        <v/>
      </c>
      <c r="T303" s="96" t="str">
        <f t="shared" si="143"/>
        <v/>
      </c>
      <c r="U303" s="124" t="str">
        <f t="shared" si="144"/>
        <v/>
      </c>
      <c r="Z303" s="202" t="str">
        <f t="shared" si="129"/>
        <v/>
      </c>
      <c r="AA303" s="203" t="str">
        <f t="shared" si="130"/>
        <v/>
      </c>
    </row>
    <row r="304" spans="1:27" ht="14.25" customHeight="1" x14ac:dyDescent="0.25">
      <c r="A304" s="2">
        <f>IF(LEN(B304)&gt;0,IF(WEEKDAY(B304)=4,TRUNC((B304-DATE(YEAR(B304+3-MOD(B304-2,7)),1,MOD(B304-2,7)-9))/7),IF(WEEKDAY(B304)=5,"KW","")),"")</f>
        <v>21</v>
      </c>
      <c r="B304" s="81">
        <f>B293+1</f>
        <v>44707</v>
      </c>
      <c r="C304" s="78">
        <f>IF(WEEKDAY(B304)=1,7,WEEKDAY(B304)-1)</f>
        <v>3</v>
      </c>
      <c r="D304" s="79" t="str" cm="1">
        <f t="array" aca="1" ref="D304" ca="1">IF(LEN(B304)&gt;0,IF(OR(INDIRECT("DATEN!D"&amp;9+C304)=0,NOT(ISNA(MATCH(B304,DATEN!$D$18:$D$33,0)))),"X",IF(OR(B304=DATEN!$D$26-1,B304=DATEN!$D$27-2,B304=DATEN!$D$30-2),"V","")),"")</f>
        <v/>
      </c>
      <c r="E304" s="294" t="str">
        <f>IF(E294&gt;0,IF(VALUE("24:00:00")-VALUE(MAX(F283:F292))+VALUE(E294)&lt;VALUE("11:00:00"),"Ruhezeit!",""),"")</f>
        <v/>
      </c>
      <c r="F304" s="295"/>
      <c r="G304" s="80" t="s">
        <v>68</v>
      </c>
      <c r="H304" s="74">
        <f>V298</f>
        <v>0</v>
      </c>
      <c r="I304" s="76"/>
      <c r="J304" s="76"/>
      <c r="K304" s="107" cm="1">
        <f t="array" aca="1" ref="K304" ca="1">IF(LEN(B304)&gt;0,IF(AND(D304&lt;&gt;"X",I304&lt;&gt;"U",I304&lt;&gt;"u",I304&lt;&gt;"K",I304&lt;&gt;"k",OR(I304="F",I304="f",H304&lt;&gt;0,DATEN!$H$8=1),J304&lt;&gt;"f",J304&lt;&gt;"F"),IF(D304="V",H304-INDIRECT("DATEN!D"&amp;9+C304)/2,H304-INDIRECT("DATEN!D"&amp;9+C304)),H304),"")</f>
        <v>-0.32916666666666666</v>
      </c>
      <c r="L304" s="146" t="str">
        <f>IF(X304&gt;MaxWoZeit,"WoArbZeit&gt;48h!","")</f>
        <v/>
      </c>
      <c r="M304" s="93" t="str">
        <f>IF(V296&gt;V297,V296-V297,"")</f>
        <v/>
      </c>
      <c r="N304" s="93">
        <f>SUM(N294:N303)</f>
        <v>0</v>
      </c>
      <c r="O304" s="93" t="str">
        <f>IF(WEEKDAY(B304,2)=7,SUMIF('Auswertung-Wochen'!$Y$2:$Y$366,P304,'Auswertung-Wochen'!$V$2:$V$366)-SUMIF('Auswertung-Wochen'!$Y$2:$Y$366,P304,'Auswertung-Wochen'!$W$2:$W$366),"")</f>
        <v/>
      </c>
      <c r="P304" s="93" t="str">
        <f>YEAR(B304)&amp;"-"&amp;TEXT(_xlfn.ISOWEEKNUM(B304),"00")</f>
        <v>2026-22</v>
      </c>
      <c r="Q304" s="94">
        <f>SUM(Q294:Q303)</f>
        <v>0</v>
      </c>
      <c r="R304" s="94"/>
      <c r="S304" s="94"/>
      <c r="T304" s="94"/>
      <c r="U304" s="125"/>
      <c r="V304" s="105">
        <f ca="1">IF(D304="x",DATEN!$N$88,DATEN!$N$87)</f>
        <v>0.125</v>
      </c>
      <c r="W304" s="91" t="s">
        <v>92</v>
      </c>
      <c r="X304" s="145">
        <f>IF(LEN(B304)&gt;0,IF(WEEKDAY(B304,2)=1,H304,H304+X293),X293)</f>
        <v>0</v>
      </c>
      <c r="Z304" s="202" t="str">
        <f t="shared" si="129"/>
        <v/>
      </c>
      <c r="AA304" s="203" t="str">
        <f t="shared" si="130"/>
        <v/>
      </c>
    </row>
    <row r="305" spans="1:27" ht="14.25" x14ac:dyDescent="0.25">
      <c r="A305" s="285" t="str">
        <f>IF(ISNA(MATCH(B315,DATEN!$D$18:$D$42,0)),"",INDEX(DATEN!$C$18:$D$42,MATCH(B315,DATEN!$D$18:$D$42,0),1))</f>
        <v/>
      </c>
      <c r="B305" s="66">
        <f t="shared" ref="B305:B314" si="146">B294+1</f>
        <v>44708</v>
      </c>
      <c r="C305" s="67"/>
      <c r="D305" s="68"/>
      <c r="E305" s="69"/>
      <c r="F305" s="70"/>
      <c r="G305" s="71"/>
      <c r="H305" s="84" t="str">
        <f t="shared" ref="H305:H314" si="147">IF(Q305&gt;0,IF(ROUND(F305-E305,6)&gt;=ROUND(Mindest,6),Q305,"&lt;15m!"),"")</f>
        <v/>
      </c>
      <c r="I305" s="72"/>
      <c r="J305" s="72"/>
      <c r="K305" s="73"/>
      <c r="L305" s="89"/>
      <c r="M305" s="95" t="str">
        <f>IF(S305="x",TEXT(V315,"# ?/?")&amp;" !",IF(T305="x","Nein",""))</f>
        <v/>
      </c>
      <c r="N305" s="96">
        <f>IF(S305="",IF(R305&gt;Stunden2,Pausen2,IF(R305&gt;Stunden1,Pausen1,0)),0)</f>
        <v>0</v>
      </c>
      <c r="O305" s="96"/>
      <c r="P305" s="96"/>
      <c r="Q305" s="84">
        <f>IF(F305-E305&gt;0,IF(S305="x",MROUND((F305-E305)*V315,1/1440),F305-E305),0)</f>
        <v>0</v>
      </c>
      <c r="R305" s="96">
        <f>Q305</f>
        <v>0</v>
      </c>
      <c r="S305" s="96" t="str">
        <f>IF(G305=DATEN!$L$87,"x","")</f>
        <v/>
      </c>
      <c r="T305" s="96" t="str">
        <f t="shared" ref="T305:T314" si="148">IF(ISNA(VLOOKUP(G305,ArbKapp,3,FALSE))=TRUE,"",IF(VLOOKUP(G305,ArbKapp,3,FALSE)="x","x",""))</f>
        <v/>
      </c>
      <c r="U305" s="124" t="str">
        <f t="shared" ref="U305:U314" si="149">IF(ISNA(MATCH(G305,Kapp12Ordi,0)),"","x")</f>
        <v/>
      </c>
      <c r="V305" s="90">
        <f>Q315-N315</f>
        <v>0</v>
      </c>
      <c r="W305" s="90" t="s">
        <v>67</v>
      </c>
      <c r="Z305" s="202" t="str">
        <f t="shared" si="129"/>
        <v/>
      </c>
      <c r="AA305" s="203" t="str">
        <f t="shared" si="130"/>
        <v/>
      </c>
    </row>
    <row r="306" spans="1:27" ht="14.25" x14ac:dyDescent="0.25">
      <c r="A306" s="285"/>
      <c r="B306" s="66">
        <f t="shared" si="146"/>
        <v>44708</v>
      </c>
      <c r="C306" s="67"/>
      <c r="D306" s="68"/>
      <c r="E306" s="69"/>
      <c r="F306" s="70"/>
      <c r="G306" s="71"/>
      <c r="H306" s="84" t="str">
        <f t="shared" si="147"/>
        <v/>
      </c>
      <c r="I306" s="72"/>
      <c r="J306" s="72"/>
      <c r="K306" s="73"/>
      <c r="L306" s="89"/>
      <c r="M306" s="95" t="str">
        <f>IF(S306="x",TEXT(V315,"# ?/?")&amp;" !",IF(T306="x","Nein",""))</f>
        <v/>
      </c>
      <c r="N306" s="96">
        <f>IF(S306="",IF(R306&gt;Stunden2,Pausen2-SUM(N305),IF(R306&gt;Stunden1,Pausen1-SUM(N305),0)),0)</f>
        <v>0</v>
      </c>
      <c r="O306" s="96"/>
      <c r="P306" s="96"/>
      <c r="Q306" s="84">
        <f>IF(F306-E306&gt;0,IF(S306="x",MROUND((F306-E306)*V315,1/1440),F306-E306),0)</f>
        <v>0</v>
      </c>
      <c r="R306" s="96">
        <f>IF(Q306&gt;0,IF(AND(E306=F305,S305&lt;&gt;"x"),Q306+R305-N305,Q306),0)</f>
        <v>0</v>
      </c>
      <c r="S306" s="96" t="str">
        <f>IF(G306=DATEN!$L$87,"x","")</f>
        <v/>
      </c>
      <c r="T306" s="96" t="str">
        <f t="shared" si="148"/>
        <v/>
      </c>
      <c r="U306" s="124" t="str">
        <f t="shared" si="149"/>
        <v/>
      </c>
      <c r="V306" s="90">
        <f>IF(ISNA(MATCH("x",U305:U314,0)),MaxZeit,MaxBildung)</f>
        <v>0.41666666666666702</v>
      </c>
      <c r="W306" s="90" t="s">
        <v>75</v>
      </c>
      <c r="Z306" s="202" t="str">
        <f t="shared" si="129"/>
        <v/>
      </c>
      <c r="AA306" s="203" t="str">
        <f t="shared" si="130"/>
        <v/>
      </c>
    </row>
    <row r="307" spans="1:27" ht="14.25" x14ac:dyDescent="0.25">
      <c r="A307" s="285"/>
      <c r="B307" s="66">
        <f t="shared" si="146"/>
        <v>44708</v>
      </c>
      <c r="C307" s="67"/>
      <c r="D307" s="68"/>
      <c r="E307" s="69"/>
      <c r="F307" s="70"/>
      <c r="G307" s="71"/>
      <c r="H307" s="84" t="str">
        <f t="shared" si="147"/>
        <v/>
      </c>
      <c r="I307" s="72"/>
      <c r="J307" s="72"/>
      <c r="K307" s="73"/>
      <c r="L307" s="89"/>
      <c r="M307" s="95" t="str">
        <f>IF(S307="x",TEXT(V315,"# ?/?")&amp;" !",IF(T307="x","Nein",""))</f>
        <v/>
      </c>
      <c r="N307" s="96">
        <f>IF(S307="",IF(R307&gt;Stunden2,Pausen2-SUM(N305:N306),IF(R307&gt;Stunden1,Pausen1-SUM(N305:N306),0)),0)</f>
        <v>0</v>
      </c>
      <c r="O307" s="96"/>
      <c r="P307" s="96"/>
      <c r="Q307" s="84">
        <f>IF(F307-E307&gt;0,IF(S307="x",MROUND((F307-E307)*V315,1/1440),F307-E307),0)</f>
        <v>0</v>
      </c>
      <c r="R307" s="96">
        <f t="shared" ref="R307:R314" si="150">IF(Q307&gt;0,IF(AND(E307=F306,S306&lt;&gt;"x"),Q307+R306-N306,Q307),0)</f>
        <v>0</v>
      </c>
      <c r="S307" s="96" t="str">
        <f>IF(G307=DATEN!$L$87,"x","")</f>
        <v/>
      </c>
      <c r="T307" s="96" t="str">
        <f t="shared" si="148"/>
        <v/>
      </c>
      <c r="U307" s="124" t="str">
        <f t="shared" si="149"/>
        <v/>
      </c>
      <c r="V307" s="92">
        <f>SUMIF(T305:T314,"&lt;&gt;x",H305:H314)-N315</f>
        <v>0</v>
      </c>
      <c r="W307" s="91" t="s">
        <v>81</v>
      </c>
      <c r="Z307" s="202" t="str">
        <f t="shared" si="129"/>
        <v/>
      </c>
      <c r="AA307" s="203" t="str">
        <f t="shared" si="130"/>
        <v/>
      </c>
    </row>
    <row r="308" spans="1:27" ht="14.25" x14ac:dyDescent="0.25">
      <c r="A308" s="285"/>
      <c r="B308" s="66">
        <f t="shared" si="146"/>
        <v>44708</v>
      </c>
      <c r="C308" s="67"/>
      <c r="D308" s="68"/>
      <c r="E308" s="69"/>
      <c r="F308" s="70"/>
      <c r="G308" s="71"/>
      <c r="H308" s="84" t="str">
        <f t="shared" si="147"/>
        <v/>
      </c>
      <c r="I308" s="72"/>
      <c r="J308" s="72"/>
      <c r="K308" s="73"/>
      <c r="L308" s="89"/>
      <c r="M308" s="95" t="str">
        <f>IF(S308="x",TEXT(V315,"# ?/?")&amp;" !",IF(T308="x","Nein",""))</f>
        <v/>
      </c>
      <c r="N308" s="96">
        <f>IF(S308="",IF(R308&gt;Stunden2,Pausen2-SUM(N305:N307),IF(R308&gt;Stunden1,Pausen1-SUM(N305:N307),0)),0)</f>
        <v>0</v>
      </c>
      <c r="O308" s="96"/>
      <c r="P308" s="96"/>
      <c r="Q308" s="84">
        <f>IF(F308-E308&gt;0,IF(S308="x",MROUND((F308-E308)*V315,1/1440),F308-E308),0)</f>
        <v>0</v>
      </c>
      <c r="R308" s="96">
        <f t="shared" si="150"/>
        <v>0</v>
      </c>
      <c r="S308" s="96" t="str">
        <f>IF(G308=DATEN!$L$87,"x","")</f>
        <v/>
      </c>
      <c r="T308" s="96" t="str">
        <f t="shared" si="148"/>
        <v/>
      </c>
      <c r="U308" s="124" t="str">
        <f t="shared" si="149"/>
        <v/>
      </c>
      <c r="V308" s="90">
        <f>IF(V307&gt;V306,V306,V307)</f>
        <v>0</v>
      </c>
      <c r="W308" s="90" t="s">
        <v>79</v>
      </c>
      <c r="Z308" s="202" t="str">
        <f t="shared" si="129"/>
        <v/>
      </c>
      <c r="AA308" s="203" t="str">
        <f t="shared" si="130"/>
        <v/>
      </c>
    </row>
    <row r="309" spans="1:27" ht="14.25" x14ac:dyDescent="0.25">
      <c r="A309" s="285"/>
      <c r="B309" s="66">
        <f t="shared" si="146"/>
        <v>44708</v>
      </c>
      <c r="C309" s="67"/>
      <c r="D309" s="68"/>
      <c r="E309" s="69"/>
      <c r="F309" s="70"/>
      <c r="G309" s="71"/>
      <c r="H309" s="84" t="str">
        <f t="shared" si="147"/>
        <v/>
      </c>
      <c r="I309" s="72"/>
      <c r="J309" s="72"/>
      <c r="K309" s="73"/>
      <c r="L309" s="89"/>
      <c r="M309" s="95" t="str">
        <f>IF(S309="x",TEXT(V315,"# ?/?")&amp;" !",IF(T309="x","Nein",""))</f>
        <v/>
      </c>
      <c r="N309" s="96">
        <f>IF(S309="",IF(R309&gt;Stunden2,Pausen2-SUM(N305:N308),IF(R309&gt;Stunden1,Pausen1-SUM(N305:N308),0)),0)</f>
        <v>0</v>
      </c>
      <c r="O309" s="96"/>
      <c r="P309" s="96"/>
      <c r="Q309" s="84">
        <f>IF(F309-E309&gt;0,IF(S309="x",MROUND((F309-E309)*V315,1/1440),F309-E309),0)</f>
        <v>0</v>
      </c>
      <c r="R309" s="96">
        <f t="shared" si="150"/>
        <v>0</v>
      </c>
      <c r="S309" s="96" t="str">
        <f>IF(G309=DATEN!$L$87,"x","")</f>
        <v/>
      </c>
      <c r="T309" s="96" t="str">
        <f t="shared" si="148"/>
        <v/>
      </c>
      <c r="U309" s="124" t="str">
        <f t="shared" si="149"/>
        <v/>
      </c>
      <c r="V309" s="90">
        <f>V308+SUMIF(T305:T314,"x",H305:H314)</f>
        <v>0</v>
      </c>
      <c r="W309" s="91" t="s">
        <v>80</v>
      </c>
      <c r="Z309" s="202" t="str">
        <f t="shared" si="129"/>
        <v/>
      </c>
      <c r="AA309" s="203" t="str">
        <f t="shared" si="130"/>
        <v/>
      </c>
    </row>
    <row r="310" spans="1:27" ht="14.25" x14ac:dyDescent="0.25">
      <c r="A310" s="285"/>
      <c r="B310" s="66">
        <f t="shared" si="146"/>
        <v>44708</v>
      </c>
      <c r="C310" s="67"/>
      <c r="D310" s="68"/>
      <c r="E310" s="69"/>
      <c r="F310" s="70"/>
      <c r="G310" s="71"/>
      <c r="H310" s="84" t="str">
        <f t="shared" si="147"/>
        <v/>
      </c>
      <c r="I310" s="72"/>
      <c r="J310" s="72"/>
      <c r="K310" s="73"/>
      <c r="L310" s="89"/>
      <c r="M310" s="95" t="str">
        <f>IF(S310="x",TEXT(V315,"# ?/?")&amp;" !",IF(T310="x","Nein",""))</f>
        <v/>
      </c>
      <c r="N310" s="96">
        <f>IF(S310="",IF(R310&gt;Stunden2,Pausen2-SUM(N305:N309),IF(R310&gt;Stunden1,Pausen1-SUM(N305:N309),0)),0)</f>
        <v>0</v>
      </c>
      <c r="O310" s="96"/>
      <c r="P310" s="96"/>
      <c r="Q310" s="84">
        <f>IF(F310-E310&gt;0,IF(S310="x",MROUND((F310-E310)*V315,1/1440),F310-E310),0)</f>
        <v>0</v>
      </c>
      <c r="R310" s="96">
        <f t="shared" si="150"/>
        <v>0</v>
      </c>
      <c r="S310" s="96" t="str">
        <f>IF(G310=DATEN!$L$87,"x","")</f>
        <v/>
      </c>
      <c r="T310" s="96" t="str">
        <f t="shared" si="148"/>
        <v/>
      </c>
      <c r="U310" s="124" t="str">
        <f t="shared" si="149"/>
        <v/>
      </c>
      <c r="V310" s="90"/>
      <c r="W310" s="91"/>
      <c r="Z310" s="202" t="str">
        <f t="shared" si="129"/>
        <v/>
      </c>
      <c r="AA310" s="203" t="str">
        <f t="shared" si="130"/>
        <v/>
      </c>
    </row>
    <row r="311" spans="1:27" ht="14.25" x14ac:dyDescent="0.25">
      <c r="A311" s="285"/>
      <c r="B311" s="66">
        <f t="shared" si="146"/>
        <v>44708</v>
      </c>
      <c r="C311" s="67"/>
      <c r="D311" s="68"/>
      <c r="E311" s="69"/>
      <c r="F311" s="70"/>
      <c r="G311" s="71"/>
      <c r="H311" s="84" t="str">
        <f t="shared" si="147"/>
        <v/>
      </c>
      <c r="I311" s="72"/>
      <c r="J311" s="72"/>
      <c r="K311" s="73"/>
      <c r="L311" s="89"/>
      <c r="M311" s="95" t="str">
        <f>IF(S311="x",TEXT(V315,"# ?/?")&amp;" !",IF(T311="x","Nein",""))</f>
        <v/>
      </c>
      <c r="N311" s="96">
        <f>IF(S311="",IF(R311&gt;Stunden2,Pausen2-SUM(N305:N310),IF(R311&gt;Stunden1,Pausen1-SUM(N305:N310),0)),0)</f>
        <v>0</v>
      </c>
      <c r="O311" s="96"/>
      <c r="P311" s="96"/>
      <c r="Q311" s="84">
        <f>IF(F311-E311&gt;0,IF(S311="x",MROUND((F311-E311)*V315,1/1440),F311-E311),0)</f>
        <v>0</v>
      </c>
      <c r="R311" s="96">
        <f t="shared" si="150"/>
        <v>0</v>
      </c>
      <c r="S311" s="96" t="str">
        <f>IF(G311=DATEN!$L$87,"x","")</f>
        <v/>
      </c>
      <c r="T311" s="96" t="str">
        <f t="shared" si="148"/>
        <v/>
      </c>
      <c r="U311" s="124" t="str">
        <f t="shared" si="149"/>
        <v/>
      </c>
      <c r="V311" s="90"/>
      <c r="W311" s="91"/>
      <c r="Z311" s="202" t="str">
        <f t="shared" si="129"/>
        <v/>
      </c>
      <c r="AA311" s="203" t="str">
        <f t="shared" si="130"/>
        <v/>
      </c>
    </row>
    <row r="312" spans="1:27" ht="14.25" x14ac:dyDescent="0.25">
      <c r="A312" s="285"/>
      <c r="B312" s="66">
        <f t="shared" si="146"/>
        <v>44708</v>
      </c>
      <c r="C312" s="67"/>
      <c r="D312" s="68"/>
      <c r="E312" s="69"/>
      <c r="F312" s="70"/>
      <c r="G312" s="71"/>
      <c r="H312" s="84" t="str">
        <f t="shared" si="147"/>
        <v/>
      </c>
      <c r="I312" s="72"/>
      <c r="J312" s="72"/>
      <c r="K312" s="73"/>
      <c r="L312" s="89"/>
      <c r="M312" s="95" t="str">
        <f>IF(S312="x",TEXT(V315,"# ?/?")&amp;" !",IF(T312="x","Nein",""))</f>
        <v/>
      </c>
      <c r="N312" s="96">
        <f>IF(S312="",IF(R312&gt;Stunden2,Pausen2-SUM(N305:N311),IF(R312&gt;Stunden1,Pausen1-SUM(N305:N311),0)),0)</f>
        <v>0</v>
      </c>
      <c r="O312" s="96"/>
      <c r="P312" s="96"/>
      <c r="Q312" s="84">
        <f>IF(F312-E312&gt;0,IF(S312="x",MROUND((F312-E312)*V315,1/1440),F312-E312),0)</f>
        <v>0</v>
      </c>
      <c r="R312" s="96">
        <f t="shared" si="150"/>
        <v>0</v>
      </c>
      <c r="S312" s="96" t="str">
        <f>IF(G312=DATEN!$L$87,"x","")</f>
        <v/>
      </c>
      <c r="T312" s="96" t="str">
        <f t="shared" si="148"/>
        <v/>
      </c>
      <c r="U312" s="124" t="str">
        <f t="shared" si="149"/>
        <v/>
      </c>
      <c r="Z312" s="202" t="str">
        <f t="shared" si="129"/>
        <v/>
      </c>
      <c r="AA312" s="203" t="str">
        <f t="shared" si="130"/>
        <v/>
      </c>
    </row>
    <row r="313" spans="1:27" ht="14.25" x14ac:dyDescent="0.25">
      <c r="A313" s="285"/>
      <c r="B313" s="66">
        <f t="shared" si="146"/>
        <v>44708</v>
      </c>
      <c r="C313" s="67"/>
      <c r="D313" s="68"/>
      <c r="E313" s="69"/>
      <c r="F313" s="70"/>
      <c r="G313" s="71"/>
      <c r="H313" s="84" t="str">
        <f t="shared" si="147"/>
        <v/>
      </c>
      <c r="I313" s="72"/>
      <c r="J313" s="72"/>
      <c r="K313" s="73"/>
      <c r="L313" s="89"/>
      <c r="M313" s="95" t="str">
        <f>IF(S313="x",TEXT(V315,"# ?/?")&amp;" !",IF(T313="x","Nein",""))</f>
        <v/>
      </c>
      <c r="N313" s="96">
        <f>IF(S313="",IF(R313&gt;Stunden2,Pausen2-SUM(N305:N312),IF(R313&gt;Stunden1,Pausen1-SUM(N305:N312),0)),0)</f>
        <v>0</v>
      </c>
      <c r="O313" s="96"/>
      <c r="P313" s="96"/>
      <c r="Q313" s="84">
        <f>IF(F313-E313&gt;0,IF(S313="x",MROUND((F313-E313)*V315,1/1440),F313-E313),0)</f>
        <v>0</v>
      </c>
      <c r="R313" s="96">
        <f t="shared" si="150"/>
        <v>0</v>
      </c>
      <c r="S313" s="96" t="str">
        <f>IF(G313=DATEN!$L$87,"x","")</f>
        <v/>
      </c>
      <c r="T313" s="96" t="str">
        <f t="shared" si="148"/>
        <v/>
      </c>
      <c r="U313" s="124" t="str">
        <f t="shared" si="149"/>
        <v/>
      </c>
      <c r="Z313" s="202" t="str">
        <f t="shared" si="129"/>
        <v/>
      </c>
      <c r="AA313" s="203" t="str">
        <f t="shared" si="130"/>
        <v/>
      </c>
    </row>
    <row r="314" spans="1:27" ht="14.25" x14ac:dyDescent="0.25">
      <c r="A314" s="286"/>
      <c r="B314" s="66">
        <f t="shared" si="146"/>
        <v>44708</v>
      </c>
      <c r="C314" s="67"/>
      <c r="D314" s="68"/>
      <c r="E314" s="69"/>
      <c r="F314" s="70"/>
      <c r="G314" s="71"/>
      <c r="H314" s="84" t="str">
        <f t="shared" si="147"/>
        <v/>
      </c>
      <c r="I314" s="72"/>
      <c r="J314" s="72"/>
      <c r="K314" s="73"/>
      <c r="L314" s="89"/>
      <c r="M314" s="95" t="str">
        <f>IF(S314="x",TEXT(V315,"# ?/?")&amp;" !",IF(T314="x","Nein",""))</f>
        <v/>
      </c>
      <c r="N314" s="96">
        <f>IF(S314="",IF(R314&gt;Stunden2,Pausen2-SUM(N305:N313),IF(R314&gt;Stunden1,Pausen1-SUM(N305:N313),0)),0)</f>
        <v>0</v>
      </c>
      <c r="O314" s="96"/>
      <c r="P314" s="96"/>
      <c r="Q314" s="84">
        <f>IF(F314-E314&gt;0,IF(S314="x",MROUND((F314-E314)*V315,1/1440),F314-E314),0)</f>
        <v>0</v>
      </c>
      <c r="R314" s="96">
        <f t="shared" si="150"/>
        <v>0</v>
      </c>
      <c r="S314" s="96" t="str">
        <f>IF(G314=DATEN!$L$87,"x","")</f>
        <v/>
      </c>
      <c r="T314" s="96" t="str">
        <f t="shared" si="148"/>
        <v/>
      </c>
      <c r="U314" s="124" t="str">
        <f t="shared" si="149"/>
        <v/>
      </c>
      <c r="Z314" s="202" t="str">
        <f t="shared" si="129"/>
        <v/>
      </c>
      <c r="AA314" s="203" t="str">
        <f t="shared" si="130"/>
        <v/>
      </c>
    </row>
    <row r="315" spans="1:27" ht="14.25" customHeight="1" x14ac:dyDescent="0.25">
      <c r="A315" s="2" t="str">
        <f>IF(LEN(B315)&gt;0,IF(WEEKDAY(B315)=4,TRUNC((B315-DATE(YEAR(B315+3-MOD(B315-2,7)),1,MOD(B315-2,7)-9))/7),IF(WEEKDAY(B315)=5,"KW","")),"")</f>
        <v>KW</v>
      </c>
      <c r="B315" s="81">
        <f>B304+1</f>
        <v>44708</v>
      </c>
      <c r="C315" s="78">
        <f>IF(WEEKDAY(B315)=1,7,WEEKDAY(B315)-1)</f>
        <v>4</v>
      </c>
      <c r="D315" s="79" t="str" cm="1">
        <f t="array" aca="1" ref="D315" ca="1">IF(LEN(B315)&gt;0,IF(OR(INDIRECT("DATEN!D"&amp;9+C315)=0,NOT(ISNA(MATCH(B315,DATEN!$D$18:$D$33,0)))),"X",IF(OR(B315=DATEN!$D$26-1,B315=DATEN!$D$27-2,B315=DATEN!$D$30-2),"V","")),"")</f>
        <v/>
      </c>
      <c r="E315" s="294" t="str">
        <f>IF(E305&gt;0,IF(VALUE("24:00:00")-VALUE(MAX(F294:F303))+VALUE(E305)&lt;VALUE("11:00:00"),"Ruhezeit!",""),"")</f>
        <v/>
      </c>
      <c r="F315" s="295"/>
      <c r="G315" s="80" t="s">
        <v>68</v>
      </c>
      <c r="H315" s="74">
        <f>V309</f>
        <v>0</v>
      </c>
      <c r="I315" s="76"/>
      <c r="J315" s="76"/>
      <c r="K315" s="107" cm="1">
        <f t="array" aca="1" ref="K315" ca="1">IF(LEN(B315)&gt;0,IF(AND(D315&lt;&gt;"X",I315&lt;&gt;"U",I315&lt;&gt;"u",I315&lt;&gt;"K",I315&lt;&gt;"k",OR(I315="F",I315="f",H315&lt;&gt;0,DATEN!$H$8=1),J315&lt;&gt;"f",J315&lt;&gt;"F"),IF(D315="V",H315-INDIRECT("DATEN!D"&amp;9+C315)/2,H315-INDIRECT("DATEN!D"&amp;9+C315)),H315),"")</f>
        <v>-0.32916666666666666</v>
      </c>
      <c r="L315" s="146" t="str">
        <f>IF(X315&gt;MaxWoZeit,"WoArbZeit&gt;48h!","")</f>
        <v/>
      </c>
      <c r="M315" s="93" t="str">
        <f>IF(V307&gt;V308,V307-V308,"")</f>
        <v/>
      </c>
      <c r="N315" s="93">
        <f>SUM(N305:N314)</f>
        <v>0</v>
      </c>
      <c r="O315" s="93" t="str">
        <f>IF(WEEKDAY(B315,2)=7,SUMIF('Auswertung-Wochen'!$Y$2:$Y$366,P315,'Auswertung-Wochen'!$V$2:$V$366)-SUMIF('Auswertung-Wochen'!$Y$2:$Y$366,P315,'Auswertung-Wochen'!$W$2:$W$366),"")</f>
        <v/>
      </c>
      <c r="P315" s="93" t="str">
        <f>YEAR(B315)&amp;"-"&amp;TEXT(_xlfn.ISOWEEKNUM(B315),"00")</f>
        <v>2026-22</v>
      </c>
      <c r="Q315" s="94">
        <f>SUM(Q305:Q314)</f>
        <v>0</v>
      </c>
      <c r="R315" s="94"/>
      <c r="S315" s="94"/>
      <c r="T315" s="94"/>
      <c r="U315" s="125"/>
      <c r="V315" s="105">
        <f ca="1">IF(D315="x",DATEN!$N$88,DATEN!$N$87)</f>
        <v>0.125</v>
      </c>
      <c r="W315" s="91" t="s">
        <v>92</v>
      </c>
      <c r="X315" s="145">
        <f>IF(LEN(B315)&gt;0,IF(WEEKDAY(B315,2)=1,H315,H315+X304),X304)</f>
        <v>0</v>
      </c>
      <c r="Z315" s="202" t="str">
        <f t="shared" si="129"/>
        <v/>
      </c>
      <c r="AA315" s="203" t="str">
        <f t="shared" si="130"/>
        <v/>
      </c>
    </row>
    <row r="316" spans="1:27" ht="14.25" x14ac:dyDescent="0.25">
      <c r="A316" s="285" t="str">
        <f>IF(ISNA(MATCH(B326,DATEN!$D$18:$D$42,0)),"",INDEX(DATEN!$C$18:$D$42,MATCH(B326,DATEN!$D$18:$D$42,0),1))</f>
        <v/>
      </c>
      <c r="B316" s="66">
        <f t="shared" ref="B316:B325" si="151">IF(LEN(B305)&gt;0,IF(DAY(B305+1)=29,B305+1,""),"")</f>
        <v>44709</v>
      </c>
      <c r="C316" s="67"/>
      <c r="D316" s="68"/>
      <c r="E316" s="69"/>
      <c r="F316" s="70"/>
      <c r="G316" s="71"/>
      <c r="H316" s="84" t="str">
        <f t="shared" ref="H316:H325" si="152">IF(Q316&gt;0,IF(ROUND(F316-E316,6)&gt;=ROUND(Mindest,6),Q316,"&lt;15m!"),"")</f>
        <v/>
      </c>
      <c r="I316" s="72"/>
      <c r="J316" s="72"/>
      <c r="K316" s="73"/>
      <c r="L316" s="89"/>
      <c r="M316" s="95" t="str">
        <f>IF(S316="x",TEXT(V326,"# ?/?")&amp;" !",IF(T316="x","Nein",""))</f>
        <v/>
      </c>
      <c r="N316" s="96">
        <f>IF(S316="",IF(R316&gt;Stunden2,Pausen2,IF(R316&gt;Stunden1,Pausen1,0)),0)</f>
        <v>0</v>
      </c>
      <c r="O316" s="96"/>
      <c r="P316" s="96"/>
      <c r="Q316" s="84">
        <f>IF(F316-E316&gt;0,IF(S316="x",MROUND((F316-E316)*V326,1/1440),F316-E316),0)</f>
        <v>0</v>
      </c>
      <c r="R316" s="96">
        <f>Q316</f>
        <v>0</v>
      </c>
      <c r="S316" s="96" t="str">
        <f>IF(G316=DATEN!$L$87,"x","")</f>
        <v/>
      </c>
      <c r="T316" s="96" t="str">
        <f t="shared" ref="T316:T325" si="153">IF(ISNA(VLOOKUP(G316,ArbKapp,3,FALSE))=TRUE,"",IF(VLOOKUP(G316,ArbKapp,3,FALSE)="x","x",""))</f>
        <v/>
      </c>
      <c r="U316" s="124" t="str">
        <f t="shared" ref="U316:U325" si="154">IF(ISNA(MATCH(G316,Kapp12Ordi,0)),"","x")</f>
        <v/>
      </c>
      <c r="V316" s="90">
        <f>Q326-N326</f>
        <v>0</v>
      </c>
      <c r="W316" s="90" t="s">
        <v>67</v>
      </c>
      <c r="Z316" s="202" t="str">
        <f t="shared" si="129"/>
        <v/>
      </c>
      <c r="AA316" s="203" t="str">
        <f t="shared" si="130"/>
        <v/>
      </c>
    </row>
    <row r="317" spans="1:27" ht="14.25" x14ac:dyDescent="0.25">
      <c r="A317" s="285"/>
      <c r="B317" s="66">
        <f t="shared" si="151"/>
        <v>44709</v>
      </c>
      <c r="C317" s="67"/>
      <c r="D317" s="68"/>
      <c r="E317" s="69"/>
      <c r="F317" s="70"/>
      <c r="G317" s="71"/>
      <c r="H317" s="84" t="str">
        <f t="shared" si="152"/>
        <v/>
      </c>
      <c r="I317" s="72"/>
      <c r="J317" s="72"/>
      <c r="K317" s="73"/>
      <c r="L317" s="89"/>
      <c r="M317" s="95" t="str">
        <f>IF(S317="x",TEXT(V326,"# ?/?")&amp;" !",IF(T317="x","Nein",""))</f>
        <v/>
      </c>
      <c r="N317" s="96">
        <f>IF(S317="",IF(R317&gt;Stunden2,Pausen2-SUM(N316),IF(R317&gt;Stunden1,Pausen1-SUM(N316),0)),0)</f>
        <v>0</v>
      </c>
      <c r="O317" s="96"/>
      <c r="P317" s="96"/>
      <c r="Q317" s="84">
        <f>IF(F317-E317&gt;0,IF(S317="x",MROUND((F317-E317)*V326,1/1440),F317-E317),0)</f>
        <v>0</v>
      </c>
      <c r="R317" s="96">
        <f>IF(Q317&gt;0,IF(AND(E317=F316,S316&lt;&gt;"x"),Q317+R316-N316,Q317),0)</f>
        <v>0</v>
      </c>
      <c r="S317" s="96" t="str">
        <f>IF(G317=DATEN!$L$87,"x","")</f>
        <v/>
      </c>
      <c r="T317" s="96" t="str">
        <f t="shared" si="153"/>
        <v/>
      </c>
      <c r="U317" s="124" t="str">
        <f t="shared" si="154"/>
        <v/>
      </c>
      <c r="V317" s="90">
        <f>IF(ISNA(MATCH("x",U316:U325,0)),MaxZeit,MaxBildung)</f>
        <v>0.41666666666666702</v>
      </c>
      <c r="W317" s="90" t="s">
        <v>75</v>
      </c>
      <c r="Z317" s="202" t="str">
        <f t="shared" si="129"/>
        <v/>
      </c>
      <c r="AA317" s="203" t="str">
        <f t="shared" si="130"/>
        <v/>
      </c>
    </row>
    <row r="318" spans="1:27" ht="14.25" x14ac:dyDescent="0.25">
      <c r="A318" s="285"/>
      <c r="B318" s="66">
        <f t="shared" si="151"/>
        <v>44709</v>
      </c>
      <c r="C318" s="67"/>
      <c r="D318" s="68"/>
      <c r="E318" s="69"/>
      <c r="F318" s="70"/>
      <c r="G318" s="71"/>
      <c r="H318" s="84" t="str">
        <f t="shared" si="152"/>
        <v/>
      </c>
      <c r="I318" s="72"/>
      <c r="J318" s="72"/>
      <c r="K318" s="73"/>
      <c r="L318" s="89"/>
      <c r="M318" s="95" t="str">
        <f>IF(S318="x",TEXT(V326,"# ?/?")&amp;" !",IF(T318="x","Nein",""))</f>
        <v/>
      </c>
      <c r="N318" s="96">
        <f>IF(S318="",IF(R318&gt;Stunden2,Pausen2-SUM(N316:N317),IF(R318&gt;Stunden1,Pausen1-SUM(N316:N317),0)),0)</f>
        <v>0</v>
      </c>
      <c r="O318" s="96"/>
      <c r="P318" s="96"/>
      <c r="Q318" s="84">
        <f>IF(F318-E318&gt;0,IF(S318="x",MROUND((F318-E318)*V326,1/1440),F318-E318),0)</f>
        <v>0</v>
      </c>
      <c r="R318" s="96">
        <f t="shared" ref="R318:R325" si="155">IF(Q318&gt;0,IF(AND(E318=F317,S317&lt;&gt;"x"),Q318+R317-N317,Q318),0)</f>
        <v>0</v>
      </c>
      <c r="S318" s="96" t="str">
        <f>IF(G318=DATEN!$L$87,"x","")</f>
        <v/>
      </c>
      <c r="T318" s="96" t="str">
        <f t="shared" si="153"/>
        <v/>
      </c>
      <c r="U318" s="124" t="str">
        <f t="shared" si="154"/>
        <v/>
      </c>
      <c r="V318" s="92">
        <f>SUMIF(T316:T325,"&lt;&gt;x",H316:H325)-N326</f>
        <v>0</v>
      </c>
      <c r="W318" s="91" t="s">
        <v>81</v>
      </c>
      <c r="Z318" s="202" t="str">
        <f t="shared" si="129"/>
        <v/>
      </c>
      <c r="AA318" s="203" t="str">
        <f t="shared" si="130"/>
        <v/>
      </c>
    </row>
    <row r="319" spans="1:27" ht="14.25" x14ac:dyDescent="0.25">
      <c r="A319" s="285"/>
      <c r="B319" s="66">
        <f t="shared" si="151"/>
        <v>44709</v>
      </c>
      <c r="C319" s="67"/>
      <c r="D319" s="68"/>
      <c r="E319" s="69"/>
      <c r="F319" s="70"/>
      <c r="G319" s="71"/>
      <c r="H319" s="84" t="str">
        <f t="shared" si="152"/>
        <v/>
      </c>
      <c r="I319" s="72"/>
      <c r="J319" s="72"/>
      <c r="K319" s="73"/>
      <c r="L319" s="89"/>
      <c r="M319" s="95" t="str">
        <f>IF(S319="x",TEXT(V326,"# ?/?")&amp;" !",IF(T319="x","Nein",""))</f>
        <v/>
      </c>
      <c r="N319" s="96">
        <f>IF(S319="",IF(R319&gt;Stunden2,Pausen2-SUM(N316:N318),IF(R319&gt;Stunden1,Pausen1-SUM(N316:N318),0)),0)</f>
        <v>0</v>
      </c>
      <c r="O319" s="96"/>
      <c r="P319" s="96"/>
      <c r="Q319" s="84">
        <f>IF(F319-E319&gt;0,IF(S319="x",MROUND((F319-E319)*V326,1/1440),F319-E319),0)</f>
        <v>0</v>
      </c>
      <c r="R319" s="96">
        <f t="shared" si="155"/>
        <v>0</v>
      </c>
      <c r="S319" s="96" t="str">
        <f>IF(G319=DATEN!$L$87,"x","")</f>
        <v/>
      </c>
      <c r="T319" s="96" t="str">
        <f t="shared" si="153"/>
        <v/>
      </c>
      <c r="U319" s="124" t="str">
        <f t="shared" si="154"/>
        <v/>
      </c>
      <c r="V319" s="90">
        <f>IF(V318&gt;V317,V317,V318)</f>
        <v>0</v>
      </c>
      <c r="W319" s="90" t="s">
        <v>79</v>
      </c>
      <c r="Z319" s="202" t="str">
        <f t="shared" si="129"/>
        <v/>
      </c>
      <c r="AA319" s="203" t="str">
        <f t="shared" si="130"/>
        <v/>
      </c>
    </row>
    <row r="320" spans="1:27" ht="14.25" x14ac:dyDescent="0.25">
      <c r="A320" s="285"/>
      <c r="B320" s="66">
        <f t="shared" si="151"/>
        <v>44709</v>
      </c>
      <c r="C320" s="67"/>
      <c r="D320" s="68"/>
      <c r="E320" s="69"/>
      <c r="F320" s="70"/>
      <c r="G320" s="71"/>
      <c r="H320" s="84" t="str">
        <f t="shared" si="152"/>
        <v/>
      </c>
      <c r="I320" s="72"/>
      <c r="J320" s="72"/>
      <c r="K320" s="73"/>
      <c r="L320" s="89"/>
      <c r="M320" s="95" t="str">
        <f>IF(S320="x",TEXT(V326,"# ?/?")&amp;" !",IF(T320="x","Nein",""))</f>
        <v/>
      </c>
      <c r="N320" s="96">
        <f>IF(S320="",IF(R320&gt;Stunden2,Pausen2-SUM(N316:N319),IF(R320&gt;Stunden1,Pausen1-SUM(N316:N319),0)),0)</f>
        <v>0</v>
      </c>
      <c r="O320" s="96"/>
      <c r="P320" s="96"/>
      <c r="Q320" s="84">
        <f>IF(F320-E320&gt;0,IF(S320="x",MROUND((F320-E320)*V326,1/1440),F320-E320),0)</f>
        <v>0</v>
      </c>
      <c r="R320" s="96">
        <f t="shared" si="155"/>
        <v>0</v>
      </c>
      <c r="S320" s="96" t="str">
        <f>IF(G320=DATEN!$L$87,"x","")</f>
        <v/>
      </c>
      <c r="T320" s="96" t="str">
        <f t="shared" si="153"/>
        <v/>
      </c>
      <c r="U320" s="124" t="str">
        <f t="shared" si="154"/>
        <v/>
      </c>
      <c r="V320" s="90">
        <f>V319+SUMIF(T316:T325,"x",H316:H325)</f>
        <v>0</v>
      </c>
      <c r="W320" s="91" t="s">
        <v>80</v>
      </c>
      <c r="Z320" s="202" t="str">
        <f t="shared" si="129"/>
        <v/>
      </c>
      <c r="AA320" s="203" t="str">
        <f t="shared" si="130"/>
        <v/>
      </c>
    </row>
    <row r="321" spans="1:27" ht="14.25" x14ac:dyDescent="0.25">
      <c r="A321" s="285"/>
      <c r="B321" s="66">
        <f t="shared" si="151"/>
        <v>44709</v>
      </c>
      <c r="C321" s="67"/>
      <c r="D321" s="68"/>
      <c r="E321" s="69"/>
      <c r="F321" s="70"/>
      <c r="G321" s="71"/>
      <c r="H321" s="84" t="str">
        <f t="shared" si="152"/>
        <v/>
      </c>
      <c r="I321" s="72"/>
      <c r="J321" s="72"/>
      <c r="K321" s="73"/>
      <c r="L321" s="89"/>
      <c r="M321" s="95" t="str">
        <f>IF(S321="x",TEXT(V326,"# ?/?")&amp;" !",IF(T321="x","Nein",""))</f>
        <v/>
      </c>
      <c r="N321" s="96">
        <f>IF(S321="",IF(R321&gt;Stunden2,Pausen2-SUM(N316:N320),IF(R321&gt;Stunden1,Pausen1-SUM(N316:N320),0)),0)</f>
        <v>0</v>
      </c>
      <c r="O321" s="96"/>
      <c r="P321" s="96"/>
      <c r="Q321" s="84">
        <f>IF(F321-E321&gt;0,IF(S321="x",MROUND((F321-E321)*V326,1/1440),F321-E321),0)</f>
        <v>0</v>
      </c>
      <c r="R321" s="96">
        <f t="shared" si="155"/>
        <v>0</v>
      </c>
      <c r="S321" s="96" t="str">
        <f>IF(G321=DATEN!$L$87,"x","")</f>
        <v/>
      </c>
      <c r="T321" s="96" t="str">
        <f t="shared" si="153"/>
        <v/>
      </c>
      <c r="U321" s="124" t="str">
        <f t="shared" si="154"/>
        <v/>
      </c>
      <c r="V321" s="90"/>
      <c r="W321" s="91"/>
      <c r="Z321" s="202" t="str">
        <f t="shared" si="129"/>
        <v/>
      </c>
      <c r="AA321" s="203" t="str">
        <f t="shared" si="130"/>
        <v/>
      </c>
    </row>
    <row r="322" spans="1:27" ht="14.25" x14ac:dyDescent="0.25">
      <c r="A322" s="285"/>
      <c r="B322" s="66">
        <f t="shared" si="151"/>
        <v>44709</v>
      </c>
      <c r="C322" s="67"/>
      <c r="D322" s="68"/>
      <c r="E322" s="69"/>
      <c r="F322" s="70"/>
      <c r="G322" s="71"/>
      <c r="H322" s="84" t="str">
        <f t="shared" si="152"/>
        <v/>
      </c>
      <c r="I322" s="72"/>
      <c r="J322" s="72"/>
      <c r="K322" s="73"/>
      <c r="L322" s="89"/>
      <c r="M322" s="95" t="str">
        <f>IF(S322="x",TEXT(V326,"# ?/?")&amp;" !",IF(T322="x","Nein",""))</f>
        <v/>
      </c>
      <c r="N322" s="96">
        <f>IF(S322="",IF(R322&gt;Stunden2,Pausen2-SUM(N316:N321),IF(R322&gt;Stunden1,Pausen1-SUM(N316:N321),0)),0)</f>
        <v>0</v>
      </c>
      <c r="O322" s="96"/>
      <c r="P322" s="96"/>
      <c r="Q322" s="84">
        <f>IF(F322-E322&gt;0,IF(S322="x",MROUND((F322-E322)*V326,1/1440),F322-E322),0)</f>
        <v>0</v>
      </c>
      <c r="R322" s="96">
        <f t="shared" si="155"/>
        <v>0</v>
      </c>
      <c r="S322" s="96" t="str">
        <f>IF(G322=DATEN!$L$87,"x","")</f>
        <v/>
      </c>
      <c r="T322" s="96" t="str">
        <f t="shared" si="153"/>
        <v/>
      </c>
      <c r="U322" s="124" t="str">
        <f t="shared" si="154"/>
        <v/>
      </c>
      <c r="V322" s="90"/>
      <c r="W322" s="91"/>
      <c r="Z322" s="202" t="str">
        <f t="shared" si="129"/>
        <v/>
      </c>
      <c r="AA322" s="203" t="str">
        <f t="shared" si="130"/>
        <v/>
      </c>
    </row>
    <row r="323" spans="1:27" ht="14.25" x14ac:dyDescent="0.25">
      <c r="A323" s="285"/>
      <c r="B323" s="66">
        <f t="shared" si="151"/>
        <v>44709</v>
      </c>
      <c r="C323" s="67"/>
      <c r="D323" s="68"/>
      <c r="E323" s="69"/>
      <c r="F323" s="70"/>
      <c r="G323" s="71"/>
      <c r="H323" s="84" t="str">
        <f t="shared" si="152"/>
        <v/>
      </c>
      <c r="I323" s="72"/>
      <c r="J323" s="72"/>
      <c r="K323" s="73"/>
      <c r="L323" s="89"/>
      <c r="M323" s="95" t="str">
        <f>IF(S323="x",TEXT(V326,"# ?/?")&amp;" !",IF(T323="x","Nein",""))</f>
        <v/>
      </c>
      <c r="N323" s="96">
        <f>IF(S323="",IF(R323&gt;Stunden2,Pausen2-SUM(N316:N322),IF(R323&gt;Stunden1,Pausen1-SUM(N316:N322),0)),0)</f>
        <v>0</v>
      </c>
      <c r="O323" s="96"/>
      <c r="P323" s="96"/>
      <c r="Q323" s="84">
        <f>IF(F323-E323&gt;0,IF(S323="x",MROUND((F323-E323)*V326,1/1440),F323-E323),0)</f>
        <v>0</v>
      </c>
      <c r="R323" s="96">
        <f t="shared" si="155"/>
        <v>0</v>
      </c>
      <c r="S323" s="96" t="str">
        <f>IF(G323=DATEN!$L$87,"x","")</f>
        <v/>
      </c>
      <c r="T323" s="96" t="str">
        <f t="shared" si="153"/>
        <v/>
      </c>
      <c r="U323" s="124" t="str">
        <f t="shared" si="154"/>
        <v/>
      </c>
      <c r="Z323" s="202" t="str">
        <f t="shared" si="129"/>
        <v/>
      </c>
      <c r="AA323" s="203" t="str">
        <f t="shared" si="130"/>
        <v/>
      </c>
    </row>
    <row r="324" spans="1:27" ht="14.25" x14ac:dyDescent="0.25">
      <c r="A324" s="285"/>
      <c r="B324" s="66">
        <f t="shared" si="151"/>
        <v>44709</v>
      </c>
      <c r="C324" s="67"/>
      <c r="D324" s="68"/>
      <c r="E324" s="69"/>
      <c r="F324" s="70"/>
      <c r="G324" s="71"/>
      <c r="H324" s="84" t="str">
        <f t="shared" si="152"/>
        <v/>
      </c>
      <c r="I324" s="72"/>
      <c r="J324" s="72"/>
      <c r="K324" s="73"/>
      <c r="L324" s="89"/>
      <c r="M324" s="95" t="str">
        <f>IF(S324="x",TEXT(V326,"# ?/?")&amp;" !",IF(T324="x","Nein",""))</f>
        <v/>
      </c>
      <c r="N324" s="96">
        <f>IF(S324="",IF(R324&gt;Stunden2,Pausen2-SUM(N316:N323),IF(R324&gt;Stunden1,Pausen1-SUM(N316:N323),0)),0)</f>
        <v>0</v>
      </c>
      <c r="O324" s="96"/>
      <c r="P324" s="96"/>
      <c r="Q324" s="84">
        <f>IF(F324-E324&gt;0,IF(S324="x",MROUND((F324-E324)*V326,1/1440),F324-E324),0)</f>
        <v>0</v>
      </c>
      <c r="R324" s="96">
        <f t="shared" si="155"/>
        <v>0</v>
      </c>
      <c r="S324" s="96" t="str">
        <f>IF(G324=DATEN!$L$87,"x","")</f>
        <v/>
      </c>
      <c r="T324" s="96" t="str">
        <f t="shared" si="153"/>
        <v/>
      </c>
      <c r="U324" s="124" t="str">
        <f t="shared" si="154"/>
        <v/>
      </c>
      <c r="Z324" s="202" t="str">
        <f t="shared" si="129"/>
        <v/>
      </c>
      <c r="AA324" s="203" t="str">
        <f t="shared" si="130"/>
        <v/>
      </c>
    </row>
    <row r="325" spans="1:27" ht="14.25" x14ac:dyDescent="0.25">
      <c r="A325" s="286"/>
      <c r="B325" s="66">
        <f t="shared" si="151"/>
        <v>44709</v>
      </c>
      <c r="C325" s="67"/>
      <c r="D325" s="68"/>
      <c r="E325" s="69"/>
      <c r="F325" s="70"/>
      <c r="G325" s="71"/>
      <c r="H325" s="84" t="str">
        <f t="shared" si="152"/>
        <v/>
      </c>
      <c r="I325" s="72"/>
      <c r="J325" s="72"/>
      <c r="K325" s="73"/>
      <c r="L325" s="89"/>
      <c r="M325" s="95" t="str">
        <f>IF(S325="x",TEXT(V326,"# ?/?")&amp;" !",IF(T325="x","Nein",""))</f>
        <v/>
      </c>
      <c r="N325" s="96">
        <f>IF(S325="",IF(R325&gt;Stunden2,Pausen2-SUM(N316:N324),IF(R325&gt;Stunden1,Pausen1-SUM(N316:N324),0)),0)</f>
        <v>0</v>
      </c>
      <c r="O325" s="96"/>
      <c r="P325" s="96"/>
      <c r="Q325" s="84">
        <f>IF(F325-E325&gt;0,IF(S325="x",MROUND((F325-E325)*V326,1/1440),F325-E325),0)</f>
        <v>0</v>
      </c>
      <c r="R325" s="96">
        <f t="shared" si="155"/>
        <v>0</v>
      </c>
      <c r="S325" s="96" t="str">
        <f>IF(G325=DATEN!$L$87,"x","")</f>
        <v/>
      </c>
      <c r="T325" s="96" t="str">
        <f t="shared" si="153"/>
        <v/>
      </c>
      <c r="U325" s="124" t="str">
        <f t="shared" si="154"/>
        <v/>
      </c>
      <c r="Z325" s="202" t="str">
        <f t="shared" si="129"/>
        <v/>
      </c>
      <c r="AA325" s="203" t="str">
        <f t="shared" si="130"/>
        <v/>
      </c>
    </row>
    <row r="326" spans="1:27" ht="14.25" customHeight="1" x14ac:dyDescent="0.25">
      <c r="A326" s="2" t="str">
        <f>IF(LEN(B326)&gt;0,IF(WEEKDAY(B326)=4,TRUNC((B326-DATE(YEAR(B326+3-MOD(B326-2,7)),1,MOD(B326-2,7)-9))/7),IF(WEEKDAY(B326)=5,"KW","")),"")</f>
        <v/>
      </c>
      <c r="B326" s="81">
        <f>IF(LEN(B315)&gt;0,IF(DAY(B315+1)=29,B315+1,""),"")</f>
        <v>44709</v>
      </c>
      <c r="C326" s="78">
        <f>IF(WEEKDAY(B326)=1,7,WEEKDAY(B326)-1)</f>
        <v>5</v>
      </c>
      <c r="D326" s="79" t="str" cm="1">
        <f t="array" aca="1" ref="D326" ca="1">IF(LEN(B326)&gt;0,IF(OR(INDIRECT("DATEN!D"&amp;9+C326)=0,NOT(ISNA(MATCH(B326,DATEN!$D$18:$D$33,0)))),"X",IF(OR(B326=DATEN!$D$26-1,B326=DATEN!$D$27-2,B326=DATEN!$D$30-2),"V","")),"")</f>
        <v/>
      </c>
      <c r="E326" s="294" t="str">
        <f>IF(E316&gt;0,IF(VALUE("24:00:00")-VALUE(MAX(F305:F314))+VALUE(E316)&lt;VALUE("11:00:00"),"Ruhezeit!",""),"")</f>
        <v/>
      </c>
      <c r="F326" s="295"/>
      <c r="G326" s="80" t="s">
        <v>68</v>
      </c>
      <c r="H326" s="74">
        <f>V320</f>
        <v>0</v>
      </c>
      <c r="I326" s="76"/>
      <c r="J326" s="76"/>
      <c r="K326" s="107" cm="1">
        <f t="array" aca="1" ref="K326" ca="1">IF(LEN(B326)&gt;0,IF(AND(D326&lt;&gt;"X",I326&lt;&gt;"U",I326&lt;&gt;"u",I326&lt;&gt;"K",I326&lt;&gt;"k",OR(I326="F",I326="f",H326&lt;&gt;0,DATEN!$H$8=1),J326&lt;&gt;"f",J326&lt;&gt;"F"),IF(D326="V",H326-INDIRECT("DATEN!D"&amp;9+C326)/2,H326-INDIRECT("DATEN!D"&amp;9+C326)),H326),"")</f>
        <v>-0.32916666666666666</v>
      </c>
      <c r="L326" s="146" t="str">
        <f>IF(X326&gt;MaxWoZeit,"WoArbZeit&gt;48h!","")</f>
        <v/>
      </c>
      <c r="M326" s="93" t="str">
        <f>IF(V318&gt;V319,V318-V319,"")</f>
        <v/>
      </c>
      <c r="N326" s="93">
        <f>SUM(N316:N325)</f>
        <v>0</v>
      </c>
      <c r="O326" s="93" t="str">
        <f>IF(WEEKDAY(B326,2)=7,SUMIF('Auswertung-Wochen'!$Y$2:$Y$366,P326,'Auswertung-Wochen'!$V$2:$V$366)-SUMIF('Auswertung-Wochen'!$Y$2:$Y$366,P326,'Auswertung-Wochen'!$W$2:$W$366),"")</f>
        <v/>
      </c>
      <c r="P326" s="93" t="str">
        <f>YEAR(B326)&amp;"-"&amp;TEXT(_xlfn.ISOWEEKNUM(B326),"00")</f>
        <v>2026-22</v>
      </c>
      <c r="Q326" s="94">
        <f>SUM(Q316:Q325)</f>
        <v>0</v>
      </c>
      <c r="R326" s="94"/>
      <c r="S326" s="94"/>
      <c r="T326" s="94"/>
      <c r="U326" s="125"/>
      <c r="V326" s="105">
        <f ca="1">IF(D326="x",DATEN!$N$88,DATEN!$N$87)</f>
        <v>0.125</v>
      </c>
      <c r="W326" s="91" t="s">
        <v>92</v>
      </c>
      <c r="X326" s="145">
        <f>IF(LEN(B326)&gt;0,IF(WEEKDAY(B326,2)=1,H326,H326+X315),X315)</f>
        <v>0</v>
      </c>
      <c r="Z326" s="202" t="str">
        <f t="shared" si="129"/>
        <v/>
      </c>
      <c r="AA326" s="203" t="str">
        <f t="shared" si="130"/>
        <v/>
      </c>
    </row>
    <row r="327" spans="1:27" ht="14.25" x14ac:dyDescent="0.25">
      <c r="A327" s="285" t="str">
        <f>IF(ISNA(MATCH(B337,DATEN!$D$18:$D$42,0)),"",INDEX(DATEN!$C$18:$D$42,MATCH(B337,DATEN!$D$18:$D$42,0),1))</f>
        <v/>
      </c>
      <c r="B327" s="66">
        <f t="shared" ref="B327:B336" si="156">IF(LEN(B316)&gt;0,IF(DAY(B316+1)=30,B316+1,""),"")</f>
        <v>44710</v>
      </c>
      <c r="C327" s="67"/>
      <c r="D327" s="68"/>
      <c r="E327" s="69"/>
      <c r="F327" s="70"/>
      <c r="G327" s="71"/>
      <c r="H327" s="84" t="str">
        <f t="shared" ref="H327:H336" si="157">IF(Q327&gt;0,IF(ROUND(F327-E327,6)&gt;=ROUND(Mindest,6),Q327,"&lt;15m!"),"")</f>
        <v/>
      </c>
      <c r="I327" s="72"/>
      <c r="J327" s="72"/>
      <c r="K327" s="73"/>
      <c r="L327" s="89"/>
      <c r="M327" s="95" t="str">
        <f>IF(S327="x",TEXT(V337,"# ?/?")&amp;" !",IF(T327="x","Nein",""))</f>
        <v/>
      </c>
      <c r="N327" s="96">
        <f>IF(S327="",IF(R327&gt;Stunden2,Pausen2,IF(R327&gt;Stunden1,Pausen1,0)),0)</f>
        <v>0</v>
      </c>
      <c r="O327" s="96"/>
      <c r="P327" s="96"/>
      <c r="Q327" s="84">
        <f>IF(F327-E327&gt;0,IF(S327="x",MROUND((F327-E327)*V337,1/1440),F327-E327),0)</f>
        <v>0</v>
      </c>
      <c r="R327" s="96">
        <f>Q327</f>
        <v>0</v>
      </c>
      <c r="S327" s="96" t="str">
        <f>IF(G327=DATEN!$L$87,"x","")</f>
        <v/>
      </c>
      <c r="T327" s="96" t="str">
        <f t="shared" ref="T327:T336" si="158">IF(ISNA(VLOOKUP(G327,ArbKapp,3,FALSE))=TRUE,"",IF(VLOOKUP(G327,ArbKapp,3,FALSE)="x","x",""))</f>
        <v/>
      </c>
      <c r="U327" s="124" t="str">
        <f t="shared" ref="U327:U336" si="159">IF(ISNA(MATCH(G327,Kapp12Ordi,0)),"","x")</f>
        <v/>
      </c>
      <c r="V327" s="90">
        <f>Q337-N337</f>
        <v>0</v>
      </c>
      <c r="W327" s="90" t="s">
        <v>67</v>
      </c>
      <c r="Z327" s="202" t="str">
        <f t="shared" si="129"/>
        <v/>
      </c>
      <c r="AA327" s="203" t="str">
        <f t="shared" si="130"/>
        <v/>
      </c>
    </row>
    <row r="328" spans="1:27" ht="14.25" x14ac:dyDescent="0.25">
      <c r="A328" s="285"/>
      <c r="B328" s="66">
        <f t="shared" si="156"/>
        <v>44710</v>
      </c>
      <c r="C328" s="67"/>
      <c r="D328" s="68"/>
      <c r="E328" s="69"/>
      <c r="F328" s="70"/>
      <c r="G328" s="71"/>
      <c r="H328" s="84" t="str">
        <f t="shared" si="157"/>
        <v/>
      </c>
      <c r="I328" s="72"/>
      <c r="J328" s="72"/>
      <c r="K328" s="73"/>
      <c r="L328" s="89"/>
      <c r="M328" s="95" t="str">
        <f>IF(S328="x",TEXT(V337,"# ?/?")&amp;" !",IF(T328="x","Nein",""))</f>
        <v/>
      </c>
      <c r="N328" s="96">
        <f>IF(S328="",IF(R328&gt;Stunden2,Pausen2-SUM(N327),IF(R328&gt;Stunden1,Pausen1-SUM(N327),0)),0)</f>
        <v>0</v>
      </c>
      <c r="O328" s="96"/>
      <c r="P328" s="96"/>
      <c r="Q328" s="84">
        <f>IF(F328-E328&gt;0,IF(S328="x",MROUND((F328-E328)*V337,1/1440),F328-E328),0)</f>
        <v>0</v>
      </c>
      <c r="R328" s="96">
        <f>IF(Q328&gt;0,IF(AND(E328=F327,S327&lt;&gt;"x"),Q328+R327-N327,Q328),0)</f>
        <v>0</v>
      </c>
      <c r="S328" s="96" t="str">
        <f>IF(G328=DATEN!$L$87,"x","")</f>
        <v/>
      </c>
      <c r="T328" s="96" t="str">
        <f t="shared" si="158"/>
        <v/>
      </c>
      <c r="U328" s="124" t="str">
        <f t="shared" si="159"/>
        <v/>
      </c>
      <c r="V328" s="90">
        <f>IF(ISNA(MATCH("x",U327:U336,0)),MaxZeit,MaxBildung)</f>
        <v>0.41666666666666702</v>
      </c>
      <c r="W328" s="90" t="s">
        <v>75</v>
      </c>
      <c r="Z328" s="202" t="str">
        <f t="shared" si="129"/>
        <v/>
      </c>
      <c r="AA328" s="203" t="str">
        <f t="shared" si="130"/>
        <v/>
      </c>
    </row>
    <row r="329" spans="1:27" ht="14.25" x14ac:dyDescent="0.25">
      <c r="A329" s="285"/>
      <c r="B329" s="66">
        <f t="shared" si="156"/>
        <v>44710</v>
      </c>
      <c r="C329" s="67"/>
      <c r="D329" s="68"/>
      <c r="E329" s="69"/>
      <c r="F329" s="70"/>
      <c r="G329" s="71"/>
      <c r="H329" s="84" t="str">
        <f t="shared" si="157"/>
        <v/>
      </c>
      <c r="I329" s="72"/>
      <c r="J329" s="72"/>
      <c r="K329" s="73"/>
      <c r="L329" s="89"/>
      <c r="M329" s="95" t="str">
        <f>IF(S329="x",TEXT(V337,"# ?/?")&amp;" !",IF(T329="x","Nein",""))</f>
        <v/>
      </c>
      <c r="N329" s="96">
        <f>IF(S329="",IF(R329&gt;Stunden2,Pausen2-SUM(N327:N328),IF(R329&gt;Stunden1,Pausen1-SUM(N327:N328),0)),0)</f>
        <v>0</v>
      </c>
      <c r="O329" s="96"/>
      <c r="P329" s="96"/>
      <c r="Q329" s="84">
        <f>IF(F329-E329&gt;0,IF(S329="x",MROUND((F329-E329)*V337,1/1440),F329-E329),0)</f>
        <v>0</v>
      </c>
      <c r="R329" s="96">
        <f t="shared" ref="R329:R336" si="160">IF(Q329&gt;0,IF(AND(E329=F328,S328&lt;&gt;"x"),Q329+R328-N328,Q329),0)</f>
        <v>0</v>
      </c>
      <c r="S329" s="96" t="str">
        <f>IF(G329=DATEN!$L$87,"x","")</f>
        <v/>
      </c>
      <c r="T329" s="96" t="str">
        <f t="shared" si="158"/>
        <v/>
      </c>
      <c r="U329" s="124" t="str">
        <f t="shared" si="159"/>
        <v/>
      </c>
      <c r="V329" s="92">
        <f>SUMIF(T327:T336,"&lt;&gt;x",H327:H336)-N337</f>
        <v>0</v>
      </c>
      <c r="W329" s="91" t="s">
        <v>81</v>
      </c>
      <c r="Z329" s="202" t="str">
        <f t="shared" ref="Z329:Z348" si="161">IF(AND(G329&gt;0,G329&lt;&gt;"Tagessumme:"),G329,"")</f>
        <v/>
      </c>
      <c r="AA329" s="203" t="str">
        <f t="shared" ref="AA329:AA348" si="162">IF(G329&lt;&gt;"Tagessumme:",H329,"")</f>
        <v/>
      </c>
    </row>
    <row r="330" spans="1:27" ht="14.25" x14ac:dyDescent="0.25">
      <c r="A330" s="285"/>
      <c r="B330" s="66">
        <f t="shared" si="156"/>
        <v>44710</v>
      </c>
      <c r="C330" s="67"/>
      <c r="D330" s="68"/>
      <c r="E330" s="69"/>
      <c r="F330" s="70"/>
      <c r="G330" s="71"/>
      <c r="H330" s="84" t="str">
        <f t="shared" si="157"/>
        <v/>
      </c>
      <c r="I330" s="72"/>
      <c r="J330" s="72"/>
      <c r="K330" s="73"/>
      <c r="L330" s="89"/>
      <c r="M330" s="95" t="str">
        <f>IF(S330="x",TEXT(V337,"# ?/?")&amp;" !",IF(T330="x","Nein",""))</f>
        <v/>
      </c>
      <c r="N330" s="96">
        <f>IF(S330="",IF(R330&gt;Stunden2,Pausen2-SUM(N327:N329),IF(R330&gt;Stunden1,Pausen1-SUM(N327:N329),0)),0)</f>
        <v>0</v>
      </c>
      <c r="O330" s="96"/>
      <c r="P330" s="96"/>
      <c r="Q330" s="84">
        <f>IF(F330-E330&gt;0,IF(S330="x",MROUND((F330-E330)*V337,1/1440),F330-E330),0)</f>
        <v>0</v>
      </c>
      <c r="R330" s="96">
        <f t="shared" si="160"/>
        <v>0</v>
      </c>
      <c r="S330" s="96" t="str">
        <f>IF(G330=DATEN!$L$87,"x","")</f>
        <v/>
      </c>
      <c r="T330" s="96" t="str">
        <f t="shared" si="158"/>
        <v/>
      </c>
      <c r="U330" s="124" t="str">
        <f t="shared" si="159"/>
        <v/>
      </c>
      <c r="V330" s="90">
        <f>IF(V329&gt;V328,V328,V329)</f>
        <v>0</v>
      </c>
      <c r="W330" s="90" t="s">
        <v>79</v>
      </c>
      <c r="Z330" s="202" t="str">
        <f t="shared" si="161"/>
        <v/>
      </c>
      <c r="AA330" s="203" t="str">
        <f t="shared" si="162"/>
        <v/>
      </c>
    </row>
    <row r="331" spans="1:27" ht="14.25" x14ac:dyDescent="0.25">
      <c r="A331" s="285"/>
      <c r="B331" s="66">
        <f t="shared" si="156"/>
        <v>44710</v>
      </c>
      <c r="C331" s="67"/>
      <c r="D331" s="68"/>
      <c r="E331" s="69"/>
      <c r="F331" s="70"/>
      <c r="G331" s="71"/>
      <c r="H331" s="84" t="str">
        <f t="shared" si="157"/>
        <v/>
      </c>
      <c r="I331" s="72"/>
      <c r="J331" s="72"/>
      <c r="K331" s="73"/>
      <c r="L331" s="89"/>
      <c r="M331" s="95" t="str">
        <f>IF(S331="x",TEXT(V337,"# ?/?")&amp;" !",IF(T331="x","Nein",""))</f>
        <v/>
      </c>
      <c r="N331" s="96">
        <f>IF(S331="",IF(R331&gt;Stunden2,Pausen2-SUM(N327:N330),IF(R331&gt;Stunden1,Pausen1-SUM(N327:N330),0)),0)</f>
        <v>0</v>
      </c>
      <c r="O331" s="96"/>
      <c r="P331" s="96"/>
      <c r="Q331" s="84">
        <f>IF(F331-E331&gt;0,IF(S331="x",MROUND((F331-E331)*V337,1/1440),F331-E331),0)</f>
        <v>0</v>
      </c>
      <c r="R331" s="96">
        <f t="shared" si="160"/>
        <v>0</v>
      </c>
      <c r="S331" s="96" t="str">
        <f>IF(G331=DATEN!$L$87,"x","")</f>
        <v/>
      </c>
      <c r="T331" s="96" t="str">
        <f t="shared" si="158"/>
        <v/>
      </c>
      <c r="U331" s="124" t="str">
        <f t="shared" si="159"/>
        <v/>
      </c>
      <c r="V331" s="90">
        <f>V330+SUMIF(T327:T336,"x",H327:H336)</f>
        <v>0</v>
      </c>
      <c r="W331" s="91" t="s">
        <v>80</v>
      </c>
      <c r="Z331" s="202" t="str">
        <f t="shared" si="161"/>
        <v/>
      </c>
      <c r="AA331" s="203" t="str">
        <f t="shared" si="162"/>
        <v/>
      </c>
    </row>
    <row r="332" spans="1:27" ht="14.25" x14ac:dyDescent="0.25">
      <c r="A332" s="285"/>
      <c r="B332" s="66">
        <f t="shared" si="156"/>
        <v>44710</v>
      </c>
      <c r="C332" s="67"/>
      <c r="D332" s="68"/>
      <c r="E332" s="69"/>
      <c r="F332" s="70"/>
      <c r="G332" s="71"/>
      <c r="H332" s="84" t="str">
        <f t="shared" si="157"/>
        <v/>
      </c>
      <c r="I332" s="72"/>
      <c r="J332" s="72"/>
      <c r="K332" s="73"/>
      <c r="L332" s="89"/>
      <c r="M332" s="95" t="str">
        <f>IF(S332="x",TEXT(V337,"# ?/?")&amp;" !",IF(T332="x","Nein",""))</f>
        <v/>
      </c>
      <c r="N332" s="96">
        <f>IF(S332="",IF(R332&gt;Stunden2,Pausen2-SUM(N327:N331),IF(R332&gt;Stunden1,Pausen1-SUM(N327:N331),0)),0)</f>
        <v>0</v>
      </c>
      <c r="O332" s="96"/>
      <c r="P332" s="96"/>
      <c r="Q332" s="84">
        <f>IF(F332-E332&gt;0,IF(S332="x",MROUND((F332-E332)*V337,1/1440),F332-E332),0)</f>
        <v>0</v>
      </c>
      <c r="R332" s="96">
        <f t="shared" si="160"/>
        <v>0</v>
      </c>
      <c r="S332" s="96" t="str">
        <f>IF(G332=DATEN!$L$87,"x","")</f>
        <v/>
      </c>
      <c r="T332" s="96" t="str">
        <f t="shared" si="158"/>
        <v/>
      </c>
      <c r="U332" s="124" t="str">
        <f t="shared" si="159"/>
        <v/>
      </c>
      <c r="V332" s="90"/>
      <c r="W332" s="91"/>
      <c r="Z332" s="202" t="str">
        <f t="shared" si="161"/>
        <v/>
      </c>
      <c r="AA332" s="203" t="str">
        <f t="shared" si="162"/>
        <v/>
      </c>
    </row>
    <row r="333" spans="1:27" ht="14.25" x14ac:dyDescent="0.25">
      <c r="A333" s="285"/>
      <c r="B333" s="66">
        <f t="shared" si="156"/>
        <v>44710</v>
      </c>
      <c r="C333" s="67"/>
      <c r="D333" s="68"/>
      <c r="E333" s="69"/>
      <c r="F333" s="70"/>
      <c r="G333" s="71"/>
      <c r="H333" s="84" t="str">
        <f t="shared" si="157"/>
        <v/>
      </c>
      <c r="I333" s="72"/>
      <c r="J333" s="72"/>
      <c r="K333" s="73"/>
      <c r="L333" s="89"/>
      <c r="M333" s="95" t="str">
        <f>IF(S333="x",TEXT(V337,"# ?/?")&amp;" !",IF(T333="x","Nein",""))</f>
        <v/>
      </c>
      <c r="N333" s="96">
        <f>IF(S333="",IF(R333&gt;Stunden2,Pausen2-SUM(N327:N332),IF(R333&gt;Stunden1,Pausen1-SUM(N327:N332),0)),0)</f>
        <v>0</v>
      </c>
      <c r="O333" s="96"/>
      <c r="P333" s="96"/>
      <c r="Q333" s="84">
        <f>IF(F333-E333&gt;0,IF(S333="x",MROUND((F333-E333)*V337,1/1440),F333-E333),0)</f>
        <v>0</v>
      </c>
      <c r="R333" s="96">
        <f t="shared" si="160"/>
        <v>0</v>
      </c>
      <c r="S333" s="96" t="str">
        <f>IF(G333=DATEN!$L$87,"x","")</f>
        <v/>
      </c>
      <c r="T333" s="96" t="str">
        <f t="shared" si="158"/>
        <v/>
      </c>
      <c r="U333" s="124" t="str">
        <f t="shared" si="159"/>
        <v/>
      </c>
      <c r="V333" s="90"/>
      <c r="W333" s="91"/>
      <c r="Z333" s="202" t="str">
        <f t="shared" si="161"/>
        <v/>
      </c>
      <c r="AA333" s="203" t="str">
        <f t="shared" si="162"/>
        <v/>
      </c>
    </row>
    <row r="334" spans="1:27" ht="14.25" x14ac:dyDescent="0.25">
      <c r="A334" s="285"/>
      <c r="B334" s="66">
        <f t="shared" si="156"/>
        <v>44710</v>
      </c>
      <c r="C334" s="67"/>
      <c r="D334" s="68"/>
      <c r="E334" s="69"/>
      <c r="F334" s="70"/>
      <c r="G334" s="71"/>
      <c r="H334" s="84" t="str">
        <f t="shared" si="157"/>
        <v/>
      </c>
      <c r="I334" s="72"/>
      <c r="J334" s="72"/>
      <c r="K334" s="73"/>
      <c r="L334" s="89"/>
      <c r="M334" s="95" t="str">
        <f>IF(S334="x",TEXT(V337,"# ?/?")&amp;" !",IF(T334="x","Nein",""))</f>
        <v/>
      </c>
      <c r="N334" s="96">
        <f>IF(S334="",IF(R334&gt;Stunden2,Pausen2-SUM(N327:N333),IF(R334&gt;Stunden1,Pausen1-SUM(N327:N333),0)),0)</f>
        <v>0</v>
      </c>
      <c r="O334" s="96"/>
      <c r="P334" s="96"/>
      <c r="Q334" s="84">
        <f>IF(F334-E334&gt;0,IF(S334="x",MROUND((F334-E334)*V337,1/1440),F334-E334),0)</f>
        <v>0</v>
      </c>
      <c r="R334" s="96">
        <f t="shared" si="160"/>
        <v>0</v>
      </c>
      <c r="S334" s="96" t="str">
        <f>IF(G334=DATEN!$L$87,"x","")</f>
        <v/>
      </c>
      <c r="T334" s="96" t="str">
        <f t="shared" si="158"/>
        <v/>
      </c>
      <c r="U334" s="124" t="str">
        <f t="shared" si="159"/>
        <v/>
      </c>
      <c r="Z334" s="202" t="str">
        <f t="shared" si="161"/>
        <v/>
      </c>
      <c r="AA334" s="203" t="str">
        <f t="shared" si="162"/>
        <v/>
      </c>
    </row>
    <row r="335" spans="1:27" ht="14.25" x14ac:dyDescent="0.25">
      <c r="A335" s="285"/>
      <c r="B335" s="66">
        <f t="shared" si="156"/>
        <v>44710</v>
      </c>
      <c r="C335" s="67"/>
      <c r="D335" s="68"/>
      <c r="E335" s="69"/>
      <c r="F335" s="70"/>
      <c r="G335" s="71"/>
      <c r="H335" s="84" t="str">
        <f t="shared" si="157"/>
        <v/>
      </c>
      <c r="I335" s="72"/>
      <c r="J335" s="72"/>
      <c r="K335" s="73"/>
      <c r="L335" s="89"/>
      <c r="M335" s="95" t="str">
        <f>IF(S335="x",TEXT(V337,"# ?/?")&amp;" !",IF(T335="x","Nein",""))</f>
        <v/>
      </c>
      <c r="N335" s="96">
        <f>IF(S335="",IF(R335&gt;Stunden2,Pausen2-SUM(N327:N334),IF(R335&gt;Stunden1,Pausen1-SUM(N327:N334),0)),0)</f>
        <v>0</v>
      </c>
      <c r="O335" s="96"/>
      <c r="P335" s="96"/>
      <c r="Q335" s="84">
        <f>IF(F335-E335&gt;0,IF(S335="x",MROUND((F335-E335)*V337,1/1440),F335-E335),0)</f>
        <v>0</v>
      </c>
      <c r="R335" s="96">
        <f t="shared" si="160"/>
        <v>0</v>
      </c>
      <c r="S335" s="96" t="str">
        <f>IF(G335=DATEN!$L$87,"x","")</f>
        <v/>
      </c>
      <c r="T335" s="96" t="str">
        <f t="shared" si="158"/>
        <v/>
      </c>
      <c r="U335" s="124" t="str">
        <f t="shared" si="159"/>
        <v/>
      </c>
      <c r="Z335" s="202" t="str">
        <f t="shared" si="161"/>
        <v/>
      </c>
      <c r="AA335" s="203" t="str">
        <f t="shared" si="162"/>
        <v/>
      </c>
    </row>
    <row r="336" spans="1:27" ht="14.25" x14ac:dyDescent="0.25">
      <c r="A336" s="286"/>
      <c r="B336" s="66">
        <f t="shared" si="156"/>
        <v>44710</v>
      </c>
      <c r="C336" s="67"/>
      <c r="D336" s="68"/>
      <c r="E336" s="69"/>
      <c r="F336" s="70"/>
      <c r="G336" s="71"/>
      <c r="H336" s="84" t="str">
        <f t="shared" si="157"/>
        <v/>
      </c>
      <c r="I336" s="72"/>
      <c r="J336" s="72"/>
      <c r="K336" s="73"/>
      <c r="L336" s="89"/>
      <c r="M336" s="95" t="str">
        <f>IF(S336="x",TEXT(V337,"# ?/?")&amp;" !",IF(T336="x","Nein",""))</f>
        <v/>
      </c>
      <c r="N336" s="96">
        <f>IF(S336="",IF(R336&gt;Stunden2,Pausen2-SUM(N327:N335),IF(R336&gt;Stunden1,Pausen1-SUM(N327:N335),0)),0)</f>
        <v>0</v>
      </c>
      <c r="O336" s="96"/>
      <c r="P336" s="96"/>
      <c r="Q336" s="84">
        <f>IF(F336-E336&gt;0,IF(S336="x",MROUND((F336-E336)*V337,1/1440),F336-E336),0)</f>
        <v>0</v>
      </c>
      <c r="R336" s="96">
        <f t="shared" si="160"/>
        <v>0</v>
      </c>
      <c r="S336" s="96" t="str">
        <f>IF(G336=DATEN!$L$87,"x","")</f>
        <v/>
      </c>
      <c r="T336" s="96" t="str">
        <f t="shared" si="158"/>
        <v/>
      </c>
      <c r="U336" s="124" t="str">
        <f t="shared" si="159"/>
        <v/>
      </c>
      <c r="Z336" s="202" t="str">
        <f t="shared" si="161"/>
        <v/>
      </c>
      <c r="AA336" s="203" t="str">
        <f t="shared" si="162"/>
        <v/>
      </c>
    </row>
    <row r="337" spans="1:27" ht="14.25" customHeight="1" x14ac:dyDescent="0.25">
      <c r="A337" s="2" t="str">
        <f>IF(LEN(B337)&gt;0,IF(WEEKDAY(B337)=4,TRUNC((B337-DATE(YEAR(B337+3-MOD(B337-2,7)),1,MOD(B337-2,7)-9))/7),IF(WEEKDAY(B337)=5,"KW","")),"")</f>
        <v/>
      </c>
      <c r="B337" s="81">
        <f>IF(LEN(B326)&gt;0,IF(DAY(B326+1)=30,B326+1,""),"")</f>
        <v>44710</v>
      </c>
      <c r="C337" s="78">
        <f>IF(WEEKDAY(B337)=1,7,WEEKDAY(B337)-1)</f>
        <v>6</v>
      </c>
      <c r="D337" s="79" t="str" cm="1">
        <f t="array" aca="1" ref="D337" ca="1">IF(LEN(B337)&gt;0,IF(OR(INDIRECT("DATEN!D"&amp;9+C337)=0,NOT(ISNA(MATCH(B337,DATEN!$D$18:$D$33,0)))),"X",IF(OR(B337=DATEN!$D$26-1,B337=DATEN!$D$27-2,B337=DATEN!$D$30-2),"V","")),"")</f>
        <v>X</v>
      </c>
      <c r="E337" s="294" t="str">
        <f>IF(E327&gt;0,IF(VALUE("24:00:00")-VALUE(MAX(F316:F325))+VALUE(E327)&lt;VALUE("11:00:00"),"Ruhezeit!",""),"")</f>
        <v/>
      </c>
      <c r="F337" s="295"/>
      <c r="G337" s="80" t="s">
        <v>68</v>
      </c>
      <c r="H337" s="74">
        <f>V331</f>
        <v>0</v>
      </c>
      <c r="I337" s="76"/>
      <c r="J337" s="76"/>
      <c r="K337" s="107" cm="1">
        <f t="array" aca="1" ref="K337" ca="1">IF(LEN(B337)&gt;0,IF(AND(D337&lt;&gt;"X",I337&lt;&gt;"U",I337&lt;&gt;"u",I337&lt;&gt;"K",I337&lt;&gt;"k",OR(I337="F",I337="f",H337&lt;&gt;0,DATEN!$H$8=1),J337&lt;&gt;"f",J337&lt;&gt;"F"),IF(D337="V",H337-INDIRECT("DATEN!D"&amp;9+C337)/2,H337-INDIRECT("DATEN!D"&amp;9+C337)),H337),"")</f>
        <v>0</v>
      </c>
      <c r="L337" s="146" t="str">
        <f>IF(X337&gt;MaxWoZeit,"WoArbZeit&gt;48h!","")</f>
        <v/>
      </c>
      <c r="M337" s="93" t="str">
        <f>IF(V329&gt;V330,V329-V330,"")</f>
        <v/>
      </c>
      <c r="N337" s="93">
        <f>SUM(N327:N336)</f>
        <v>0</v>
      </c>
      <c r="O337" s="93" t="str">
        <f>IF(WEEKDAY(B337,2)=7,SUMIF('Auswertung-Wochen'!$Y$2:$Y$366,P337,'Auswertung-Wochen'!$V$2:$V$366)-SUMIF('Auswertung-Wochen'!$Y$2:$Y$366,P337,'Auswertung-Wochen'!$W$2:$W$366),"")</f>
        <v/>
      </c>
      <c r="P337" s="93" t="str">
        <f>YEAR(B337)&amp;"-"&amp;TEXT(_xlfn.ISOWEEKNUM(B337),"00")</f>
        <v>2026-22</v>
      </c>
      <c r="Q337" s="94">
        <f>SUM(Q327:Q336)</f>
        <v>0</v>
      </c>
      <c r="R337" s="94"/>
      <c r="S337" s="94"/>
      <c r="T337" s="94"/>
      <c r="U337" s="125"/>
      <c r="V337" s="105">
        <f ca="1">IF(D337="x",DATEN!$N$88,DATEN!$N$87)</f>
        <v>0.16666666666666666</v>
      </c>
      <c r="W337" s="91" t="s">
        <v>92</v>
      </c>
      <c r="X337" s="145">
        <f>IF(LEN(B337)&gt;0,IF(WEEKDAY(B337,2)=1,H337,H337+X326),X326)</f>
        <v>0</v>
      </c>
      <c r="Z337" s="202" t="str">
        <f t="shared" si="161"/>
        <v/>
      </c>
      <c r="AA337" s="203" t="str">
        <f t="shared" si="162"/>
        <v/>
      </c>
    </row>
    <row r="338" spans="1:27" ht="14.25" x14ac:dyDescent="0.25">
      <c r="A338" s="285" t="str">
        <f>IF(ISNA(MATCH(B348,DATEN!$D$18:$D$42,0)),"",INDEX(DATEN!$C$18:$D$42,MATCH(B348,DATEN!$D$18:$D$42,0),1))</f>
        <v/>
      </c>
      <c r="B338" s="66">
        <f t="shared" ref="B338:B347" si="163">IF(LEN(B327)&gt;0,IF(DAY(B327+1)=31,B327+1,""),"")</f>
        <v>44711</v>
      </c>
      <c r="C338" s="67"/>
      <c r="D338" s="68"/>
      <c r="E338" s="69"/>
      <c r="F338" s="70"/>
      <c r="G338" s="71"/>
      <c r="H338" s="84" t="str">
        <f t="shared" ref="H338:H347" si="164">IF(Q338&gt;0,IF(ROUND(F338-E338,6)&gt;=ROUND(Mindest,6),Q338,"&lt;15m!"),"")</f>
        <v/>
      </c>
      <c r="I338" s="72"/>
      <c r="J338" s="72"/>
      <c r="K338" s="73"/>
      <c r="L338" s="89"/>
      <c r="M338" s="95" t="str">
        <f>IF(S338="x",TEXT(V348,"# ?/?")&amp;" !",IF(T338="x","Nein",""))</f>
        <v/>
      </c>
      <c r="N338" s="96">
        <f>IF(S338="",IF(R338&gt;Stunden2,Pausen2,IF(R338&gt;Stunden1,Pausen1,0)),0)</f>
        <v>0</v>
      </c>
      <c r="O338" s="96"/>
      <c r="P338" s="96"/>
      <c r="Q338" s="84">
        <f>IF(F338-E338&gt;0,IF(S338="x",MROUND((F338-E338)*V348,1/1440),F338-E338),0)</f>
        <v>0</v>
      </c>
      <c r="R338" s="96">
        <f>Q338</f>
        <v>0</v>
      </c>
      <c r="S338" s="96" t="str">
        <f>IF(G338=DATEN!$L$87,"x","")</f>
        <v/>
      </c>
      <c r="T338" s="96" t="str">
        <f t="shared" ref="T338:T347" si="165">IF(ISNA(VLOOKUP(G338,ArbKapp,3,FALSE))=TRUE,"",IF(VLOOKUP(G338,ArbKapp,3,FALSE)="x","x",""))</f>
        <v/>
      </c>
      <c r="U338" s="124" t="str">
        <f t="shared" ref="U338:U347" si="166">IF(ISNA(MATCH(G338,Kapp12Ordi,0)),"","x")</f>
        <v/>
      </c>
      <c r="V338" s="90">
        <f>Q348-N348</f>
        <v>0</v>
      </c>
      <c r="W338" s="90" t="s">
        <v>67</v>
      </c>
      <c r="Z338" s="202" t="str">
        <f t="shared" si="161"/>
        <v/>
      </c>
      <c r="AA338" s="203" t="str">
        <f t="shared" si="162"/>
        <v/>
      </c>
    </row>
    <row r="339" spans="1:27" ht="14.25" x14ac:dyDescent="0.25">
      <c r="A339" s="285"/>
      <c r="B339" s="66">
        <f t="shared" si="163"/>
        <v>44711</v>
      </c>
      <c r="C339" s="67"/>
      <c r="D339" s="68"/>
      <c r="E339" s="69"/>
      <c r="F339" s="70"/>
      <c r="G339" s="71"/>
      <c r="H339" s="84" t="str">
        <f t="shared" si="164"/>
        <v/>
      </c>
      <c r="I339" s="72"/>
      <c r="J339" s="72"/>
      <c r="K339" s="73"/>
      <c r="L339" s="89"/>
      <c r="M339" s="95" t="str">
        <f>IF(S339="x",TEXT(V348,"# ?/?")&amp;" !",IF(T339="x","Nein",""))</f>
        <v/>
      </c>
      <c r="N339" s="96">
        <f>IF(S339="",IF(R339&gt;Stunden2,Pausen2-SUM(N338),IF(R339&gt;Stunden1,Pausen1-SUM(N338),0)),0)</f>
        <v>0</v>
      </c>
      <c r="O339" s="96"/>
      <c r="P339" s="96"/>
      <c r="Q339" s="84">
        <f>IF(F339-E339&gt;0,IF(S339="x",MROUND((F339-E339)*V348,1/1440),F339-E339),0)</f>
        <v>0</v>
      </c>
      <c r="R339" s="96">
        <f>IF(Q339&gt;0,IF(AND(E339=F338,S338&lt;&gt;"x"),Q339+R338-N338,Q339),0)</f>
        <v>0</v>
      </c>
      <c r="S339" s="96" t="str">
        <f>IF(G339=DATEN!$L$87,"x","")</f>
        <v/>
      </c>
      <c r="T339" s="96" t="str">
        <f t="shared" si="165"/>
        <v/>
      </c>
      <c r="U339" s="124" t="str">
        <f t="shared" si="166"/>
        <v/>
      </c>
      <c r="V339" s="90">
        <f>IF(ISNA(MATCH("x",U338:U347,0)),MaxZeit,MaxBildung)</f>
        <v>0.41666666666666702</v>
      </c>
      <c r="W339" s="90" t="s">
        <v>75</v>
      </c>
      <c r="Z339" s="202" t="str">
        <f t="shared" si="161"/>
        <v/>
      </c>
      <c r="AA339" s="203" t="str">
        <f t="shared" si="162"/>
        <v/>
      </c>
    </row>
    <row r="340" spans="1:27" ht="14.25" x14ac:dyDescent="0.25">
      <c r="A340" s="285"/>
      <c r="B340" s="66">
        <f t="shared" si="163"/>
        <v>44711</v>
      </c>
      <c r="C340" s="67"/>
      <c r="D340" s="68"/>
      <c r="E340" s="69"/>
      <c r="F340" s="70"/>
      <c r="G340" s="71"/>
      <c r="H340" s="84" t="str">
        <f t="shared" si="164"/>
        <v/>
      </c>
      <c r="I340" s="72"/>
      <c r="J340" s="72"/>
      <c r="K340" s="73"/>
      <c r="L340" s="89"/>
      <c r="M340" s="95" t="str">
        <f>IF(S340="x",TEXT(V348,"# ?/?")&amp;" !",IF(T340="x","Nein",""))</f>
        <v/>
      </c>
      <c r="N340" s="96">
        <f>IF(S340="",IF(R340&gt;Stunden2,Pausen2-SUM(N338:N339),IF(R340&gt;Stunden1,Pausen1-SUM(N338:N339),0)),0)</f>
        <v>0</v>
      </c>
      <c r="O340" s="96"/>
      <c r="P340" s="96"/>
      <c r="Q340" s="84">
        <f>IF(F340-E340&gt;0,IF(S340="x",MROUND((F340-E340)*V348,1/1440),F340-E340),0)</f>
        <v>0</v>
      </c>
      <c r="R340" s="96">
        <f t="shared" ref="R340:R347" si="167">IF(Q340&gt;0,IF(AND(E340=F339,S339&lt;&gt;"x"),Q340+R339-N339,Q340),0)</f>
        <v>0</v>
      </c>
      <c r="S340" s="96" t="str">
        <f>IF(G340=DATEN!$L$87,"x","")</f>
        <v/>
      </c>
      <c r="T340" s="96" t="str">
        <f t="shared" si="165"/>
        <v/>
      </c>
      <c r="U340" s="124" t="str">
        <f t="shared" si="166"/>
        <v/>
      </c>
      <c r="V340" s="92">
        <f>SUMIF(T338:T347,"&lt;&gt;x",H338:H347)-N348</f>
        <v>0</v>
      </c>
      <c r="W340" s="91" t="s">
        <v>81</v>
      </c>
      <c r="Z340" s="202" t="str">
        <f t="shared" si="161"/>
        <v/>
      </c>
      <c r="AA340" s="203" t="str">
        <f t="shared" si="162"/>
        <v/>
      </c>
    </row>
    <row r="341" spans="1:27" ht="14.25" x14ac:dyDescent="0.25">
      <c r="A341" s="285"/>
      <c r="B341" s="66">
        <f t="shared" si="163"/>
        <v>44711</v>
      </c>
      <c r="C341" s="67"/>
      <c r="D341" s="68"/>
      <c r="E341" s="69"/>
      <c r="F341" s="70"/>
      <c r="G341" s="71"/>
      <c r="H341" s="84" t="str">
        <f t="shared" si="164"/>
        <v/>
      </c>
      <c r="I341" s="72"/>
      <c r="J341" s="72"/>
      <c r="K341" s="73"/>
      <c r="L341" s="89"/>
      <c r="M341" s="95" t="str">
        <f>IF(S341="x",TEXT(V348,"# ?/?")&amp;" !",IF(T341="x","Nein",""))</f>
        <v/>
      </c>
      <c r="N341" s="96">
        <f>IF(S341="",IF(R341&gt;Stunden2,Pausen2-SUM(N338:N340),IF(R341&gt;Stunden1,Pausen1-SUM(N338:N340),0)),0)</f>
        <v>0</v>
      </c>
      <c r="O341" s="96"/>
      <c r="P341" s="96"/>
      <c r="Q341" s="84">
        <f>IF(F341-E341&gt;0,IF(S341="x",MROUND((F341-E341)*V348,1/1440),F341-E341),0)</f>
        <v>0</v>
      </c>
      <c r="R341" s="96">
        <f t="shared" si="167"/>
        <v>0</v>
      </c>
      <c r="S341" s="96" t="str">
        <f>IF(G341=DATEN!$L$87,"x","")</f>
        <v/>
      </c>
      <c r="T341" s="96" t="str">
        <f t="shared" si="165"/>
        <v/>
      </c>
      <c r="U341" s="124" t="str">
        <f t="shared" si="166"/>
        <v/>
      </c>
      <c r="V341" s="90">
        <f>IF(V340&gt;V339,V339,V340)</f>
        <v>0</v>
      </c>
      <c r="W341" s="90" t="s">
        <v>79</v>
      </c>
      <c r="Z341" s="202" t="str">
        <f t="shared" si="161"/>
        <v/>
      </c>
      <c r="AA341" s="203" t="str">
        <f t="shared" si="162"/>
        <v/>
      </c>
    </row>
    <row r="342" spans="1:27" ht="14.25" x14ac:dyDescent="0.25">
      <c r="A342" s="285"/>
      <c r="B342" s="66">
        <f t="shared" si="163"/>
        <v>44711</v>
      </c>
      <c r="C342" s="67"/>
      <c r="D342" s="68"/>
      <c r="E342" s="69"/>
      <c r="F342" s="70"/>
      <c r="G342" s="71"/>
      <c r="H342" s="84" t="str">
        <f t="shared" si="164"/>
        <v/>
      </c>
      <c r="I342" s="72"/>
      <c r="J342" s="72"/>
      <c r="K342" s="73"/>
      <c r="L342" s="89"/>
      <c r="M342" s="95" t="str">
        <f>IF(S342="x",TEXT(V348,"# ?/?")&amp;" !",IF(T342="x","Nein",""))</f>
        <v/>
      </c>
      <c r="N342" s="96">
        <f>IF(S342="",IF(R342&gt;Stunden2,Pausen2-SUM(N338:N341),IF(R342&gt;Stunden1,Pausen1-SUM(N338:N341),0)),0)</f>
        <v>0</v>
      </c>
      <c r="O342" s="96"/>
      <c r="P342" s="96"/>
      <c r="Q342" s="84">
        <f>IF(F342-E342&gt;0,IF(S342="x",MROUND((F342-E342)*V348,1/1440),F342-E342),0)</f>
        <v>0</v>
      </c>
      <c r="R342" s="96">
        <f t="shared" si="167"/>
        <v>0</v>
      </c>
      <c r="S342" s="96" t="str">
        <f>IF(G342=DATEN!$L$87,"x","")</f>
        <v/>
      </c>
      <c r="T342" s="96" t="str">
        <f t="shared" si="165"/>
        <v/>
      </c>
      <c r="U342" s="124" t="str">
        <f t="shared" si="166"/>
        <v/>
      </c>
      <c r="V342" s="90">
        <f>V341+SUMIF(T338:T347,"x",H338:H347)</f>
        <v>0</v>
      </c>
      <c r="W342" s="91" t="s">
        <v>80</v>
      </c>
      <c r="Z342" s="202" t="str">
        <f t="shared" si="161"/>
        <v/>
      </c>
      <c r="AA342" s="203" t="str">
        <f t="shared" si="162"/>
        <v/>
      </c>
    </row>
    <row r="343" spans="1:27" ht="14.25" x14ac:dyDescent="0.25">
      <c r="A343" s="285"/>
      <c r="B343" s="66">
        <f t="shared" si="163"/>
        <v>44711</v>
      </c>
      <c r="C343" s="67"/>
      <c r="D343" s="68"/>
      <c r="E343" s="69"/>
      <c r="F343" s="70"/>
      <c r="G343" s="71"/>
      <c r="H343" s="84" t="str">
        <f t="shared" si="164"/>
        <v/>
      </c>
      <c r="I343" s="72"/>
      <c r="J343" s="72"/>
      <c r="K343" s="73"/>
      <c r="L343" s="89"/>
      <c r="M343" s="95" t="str">
        <f>IF(S343="x",TEXT(V348,"# ?/?")&amp;" !",IF(T343="x","Nein",""))</f>
        <v/>
      </c>
      <c r="N343" s="96">
        <f>IF(S343="",IF(R343&gt;Stunden2,Pausen2-SUM(N338:N342),IF(R343&gt;Stunden1,Pausen1-SUM(N338:N342),0)),0)</f>
        <v>0</v>
      </c>
      <c r="O343" s="96"/>
      <c r="P343" s="96"/>
      <c r="Q343" s="84">
        <f>IF(F343-E343&gt;0,IF(S343="x",MROUND((F343-E343)*V348,1/1440),F343-E343),0)</f>
        <v>0</v>
      </c>
      <c r="R343" s="96">
        <f t="shared" si="167"/>
        <v>0</v>
      </c>
      <c r="S343" s="96" t="str">
        <f>IF(G343=DATEN!$L$87,"x","")</f>
        <v/>
      </c>
      <c r="T343" s="96" t="str">
        <f t="shared" si="165"/>
        <v/>
      </c>
      <c r="U343" s="124" t="str">
        <f t="shared" si="166"/>
        <v/>
      </c>
      <c r="V343" s="90"/>
      <c r="W343" s="91"/>
      <c r="Z343" s="202" t="str">
        <f t="shared" si="161"/>
        <v/>
      </c>
      <c r="AA343" s="203" t="str">
        <f t="shared" si="162"/>
        <v/>
      </c>
    </row>
    <row r="344" spans="1:27" ht="14.25" x14ac:dyDescent="0.25">
      <c r="A344" s="285"/>
      <c r="B344" s="66">
        <f t="shared" si="163"/>
        <v>44711</v>
      </c>
      <c r="C344" s="67"/>
      <c r="D344" s="68"/>
      <c r="E344" s="69"/>
      <c r="F344" s="70"/>
      <c r="G344" s="71"/>
      <c r="H344" s="84" t="str">
        <f t="shared" si="164"/>
        <v/>
      </c>
      <c r="I344" s="72"/>
      <c r="J344" s="72"/>
      <c r="K344" s="73"/>
      <c r="L344" s="89"/>
      <c r="M344" s="95" t="str">
        <f>IF(S344="x",TEXT(V348,"# ?/?")&amp;" !",IF(T344="x","Nein",""))</f>
        <v/>
      </c>
      <c r="N344" s="96">
        <f>IF(S344="",IF(R344&gt;Stunden2,Pausen2-SUM(N338:N343),IF(R344&gt;Stunden1,Pausen1-SUM(N338:N343),0)),0)</f>
        <v>0</v>
      </c>
      <c r="O344" s="96"/>
      <c r="P344" s="96"/>
      <c r="Q344" s="84">
        <f>IF(F344-E344&gt;0,IF(S344="x",MROUND((F344-E344)*V348,1/1440),F344-E344),0)</f>
        <v>0</v>
      </c>
      <c r="R344" s="96">
        <f t="shared" si="167"/>
        <v>0</v>
      </c>
      <c r="S344" s="96" t="str">
        <f>IF(G344=DATEN!$L$87,"x","")</f>
        <v/>
      </c>
      <c r="T344" s="96" t="str">
        <f t="shared" si="165"/>
        <v/>
      </c>
      <c r="U344" s="124" t="str">
        <f t="shared" si="166"/>
        <v/>
      </c>
      <c r="V344" s="90"/>
      <c r="W344" s="91"/>
      <c r="Z344" s="202" t="str">
        <f t="shared" si="161"/>
        <v/>
      </c>
      <c r="AA344" s="203" t="str">
        <f t="shared" si="162"/>
        <v/>
      </c>
    </row>
    <row r="345" spans="1:27" ht="14.25" x14ac:dyDescent="0.25">
      <c r="A345" s="285"/>
      <c r="B345" s="66">
        <f t="shared" si="163"/>
        <v>44711</v>
      </c>
      <c r="C345" s="67"/>
      <c r="D345" s="68"/>
      <c r="E345" s="69"/>
      <c r="F345" s="70"/>
      <c r="G345" s="71"/>
      <c r="H345" s="84" t="str">
        <f t="shared" si="164"/>
        <v/>
      </c>
      <c r="I345" s="72"/>
      <c r="J345" s="72"/>
      <c r="K345" s="73"/>
      <c r="L345" s="89"/>
      <c r="M345" s="95" t="str">
        <f>IF(S345="x",TEXT(V348,"# ?/?")&amp;" !",IF(T345="x","Nein",""))</f>
        <v/>
      </c>
      <c r="N345" s="96">
        <f>IF(S345="",IF(R345&gt;Stunden2,Pausen2-SUM(N338:N344),IF(R345&gt;Stunden1,Pausen1-SUM(N338:N344),0)),0)</f>
        <v>0</v>
      </c>
      <c r="O345" s="96"/>
      <c r="P345" s="96"/>
      <c r="Q345" s="84">
        <f>IF(F345-E345&gt;0,IF(S345="x",MROUND((F345-E345)*V348,1/1440),F345-E345),0)</f>
        <v>0</v>
      </c>
      <c r="R345" s="96">
        <f t="shared" si="167"/>
        <v>0</v>
      </c>
      <c r="S345" s="96" t="str">
        <f>IF(G345=DATEN!$L$87,"x","")</f>
        <v/>
      </c>
      <c r="T345" s="96" t="str">
        <f t="shared" si="165"/>
        <v/>
      </c>
      <c r="U345" s="124" t="str">
        <f t="shared" si="166"/>
        <v/>
      </c>
      <c r="Z345" s="202" t="str">
        <f t="shared" si="161"/>
        <v/>
      </c>
      <c r="AA345" s="203" t="str">
        <f t="shared" si="162"/>
        <v/>
      </c>
    </row>
    <row r="346" spans="1:27" ht="14.25" x14ac:dyDescent="0.25">
      <c r="A346" s="285"/>
      <c r="B346" s="66">
        <f t="shared" si="163"/>
        <v>44711</v>
      </c>
      <c r="C346" s="67"/>
      <c r="D346" s="68"/>
      <c r="E346" s="69"/>
      <c r="F346" s="70"/>
      <c r="G346" s="71"/>
      <c r="H346" s="84" t="str">
        <f t="shared" si="164"/>
        <v/>
      </c>
      <c r="I346" s="72"/>
      <c r="J346" s="72"/>
      <c r="K346" s="73"/>
      <c r="L346" s="89"/>
      <c r="M346" s="95" t="str">
        <f>IF(S346="x",TEXT(V348,"# ?/?")&amp;" !",IF(T346="x","Nein",""))</f>
        <v/>
      </c>
      <c r="N346" s="96">
        <f>IF(S346="",IF(R346&gt;Stunden2,Pausen2-SUM(N338:N345),IF(R346&gt;Stunden1,Pausen1-SUM(N338:N345),0)),0)</f>
        <v>0</v>
      </c>
      <c r="O346" s="96"/>
      <c r="P346" s="96"/>
      <c r="Q346" s="84">
        <f>IF(F346-E346&gt;0,IF(S346="x",MROUND((F346-E346)*V348,1/1440),F346-E346),0)</f>
        <v>0</v>
      </c>
      <c r="R346" s="96">
        <f t="shared" si="167"/>
        <v>0</v>
      </c>
      <c r="S346" s="96" t="str">
        <f>IF(G346=DATEN!$L$87,"x","")</f>
        <v/>
      </c>
      <c r="T346" s="96" t="str">
        <f t="shared" si="165"/>
        <v/>
      </c>
      <c r="U346" s="124" t="str">
        <f t="shared" si="166"/>
        <v/>
      </c>
      <c r="Z346" s="202" t="str">
        <f t="shared" si="161"/>
        <v/>
      </c>
      <c r="AA346" s="203" t="str">
        <f t="shared" si="162"/>
        <v/>
      </c>
    </row>
    <row r="347" spans="1:27" ht="14.25" x14ac:dyDescent="0.25">
      <c r="A347" s="286"/>
      <c r="B347" s="66">
        <f t="shared" si="163"/>
        <v>44711</v>
      </c>
      <c r="C347" s="67"/>
      <c r="D347" s="68"/>
      <c r="E347" s="69"/>
      <c r="F347" s="70"/>
      <c r="G347" s="71"/>
      <c r="H347" s="84" t="str">
        <f t="shared" si="164"/>
        <v/>
      </c>
      <c r="I347" s="72"/>
      <c r="J347" s="72"/>
      <c r="K347" s="73"/>
      <c r="L347" s="89"/>
      <c r="M347" s="95" t="str">
        <f>IF(S347="x",TEXT(V348,"# ?/?")&amp;" !",IF(T347="x","Nein",""))</f>
        <v/>
      </c>
      <c r="N347" s="96">
        <f>IF(S347="",IF(R347&gt;Stunden2,Pausen2-SUM(N338:N346),IF(R347&gt;Stunden1,Pausen1-SUM(N338:N346),0)),0)</f>
        <v>0</v>
      </c>
      <c r="O347" s="96"/>
      <c r="P347" s="96"/>
      <c r="Q347" s="84">
        <f>IF(F347-E347&gt;0,IF(S347="x",MROUND((F347-E347)*V348,1/1440),F347-E347),0)</f>
        <v>0</v>
      </c>
      <c r="R347" s="96">
        <f t="shared" si="167"/>
        <v>0</v>
      </c>
      <c r="S347" s="96" t="str">
        <f>IF(G347=DATEN!$L$87,"x","")</f>
        <v/>
      </c>
      <c r="T347" s="96" t="str">
        <f t="shared" si="165"/>
        <v/>
      </c>
      <c r="U347" s="124" t="str">
        <f t="shared" si="166"/>
        <v/>
      </c>
      <c r="Z347" s="202" t="str">
        <f t="shared" si="161"/>
        <v/>
      </c>
      <c r="AA347" s="203" t="str">
        <f t="shared" si="162"/>
        <v/>
      </c>
    </row>
    <row r="348" spans="1:27" ht="14.25" customHeight="1" x14ac:dyDescent="0.25">
      <c r="A348" s="2" t="str">
        <f>IF(LEN(B348)&gt;0,IF(WEEKDAY(B348)=4,TRUNC((B348-DATE(YEAR(B348+3-MOD(B348-2,7)),1,MOD(B348-2,7)-9))/7),IF(WEEKDAY(B348)=5,"KW","")),"")</f>
        <v/>
      </c>
      <c r="B348" s="81">
        <f>IF(LEN(B337)&gt;0,IF(DAY(B337+1)=31,B337+1,""),"")</f>
        <v>44711</v>
      </c>
      <c r="C348" s="78">
        <f>IF(WEEKDAY(B348)=1,7,WEEKDAY(B348)-1)</f>
        <v>7</v>
      </c>
      <c r="D348" s="79" t="str" cm="1">
        <f t="array" aca="1" ref="D348" ca="1">IF(LEN(B348)&gt;0,IF(OR(INDIRECT("DATEN!D"&amp;9+C348)=0,NOT(ISNA(MATCH(B348,DATEN!$D$18:$D$33,0)))),"X",IF(OR(B348=DATEN!$D$26-1,B348=DATEN!$D$27-2,B348=DATEN!$D$30-2),"V","")),"")</f>
        <v>X</v>
      </c>
      <c r="E348" s="294" t="str">
        <f>IF(E338&gt;0,IF(VALUE("24:00:00")-VALUE(MAX(F327:F336))+VALUE(E338)&lt;VALUE("11:00:00"),"Ruhezeit!",""),"")</f>
        <v/>
      </c>
      <c r="F348" s="295"/>
      <c r="G348" s="80" t="s">
        <v>68</v>
      </c>
      <c r="H348" s="74">
        <f>V342</f>
        <v>0</v>
      </c>
      <c r="I348" s="76"/>
      <c r="J348" s="76"/>
      <c r="K348" s="107" cm="1">
        <f t="array" aca="1" ref="K348" ca="1">IF(LEN(B348)&gt;0,IF(AND(D348&lt;&gt;"X",I348&lt;&gt;"U",I348&lt;&gt;"u",I348&lt;&gt;"K",I348&lt;&gt;"k",OR(I348="F",I348="f",H348&lt;&gt;0,DATEN!$H$8=1),J348&lt;&gt;"f",J348&lt;&gt;"F"),IF(D348="V",H348-INDIRECT("DATEN!D"&amp;9+C348)/2,H348-INDIRECT("DATEN!D"&amp;9+C348)),H348),"")</f>
        <v>0</v>
      </c>
      <c r="L348" s="146" t="str">
        <f>IF(X348&gt;MaxWoZeit,"WoArbZeit&gt;48h!","")</f>
        <v/>
      </c>
      <c r="M348" s="93" t="str">
        <f>IF(V340&gt;V341,V340-V341,"")</f>
        <v/>
      </c>
      <c r="N348" s="93">
        <f>SUM(N338:N347)</f>
        <v>0</v>
      </c>
      <c r="O348" s="93">
        <f ca="1">IF(WEEKDAY(B348,2)=7,SUMIF('Auswertung-Wochen'!$Y$2:$Y$366,P348,'Auswertung-Wochen'!$V$2:$V$366)-SUMIF('Auswertung-Wochen'!$Y$2:$Y$366,P348,'Auswertung-Wochen'!$W$2:$W$366),"")</f>
        <v>-1.3166666666666667</v>
      </c>
      <c r="P348" s="93" t="str">
        <f>YEAR(B348)&amp;"-"&amp;TEXT(_xlfn.ISOWEEKNUM(B348),"00")</f>
        <v>2026-22</v>
      </c>
      <c r="Q348" s="94">
        <f>SUM(Q338:Q347)</f>
        <v>0</v>
      </c>
      <c r="R348" s="94"/>
      <c r="S348" s="94"/>
      <c r="T348" s="94"/>
      <c r="U348" s="125"/>
      <c r="V348" s="105">
        <f ca="1">IF(D348="x",DATEN!$N$88,DATEN!$N$87)</f>
        <v>0.16666666666666666</v>
      </c>
      <c r="W348" s="91" t="s">
        <v>92</v>
      </c>
      <c r="X348" s="145">
        <f>IF(LEN(B348)&gt;0,IF(WEEKDAY(B348,2)=1,H348,H348+X337),X337)</f>
        <v>0</v>
      </c>
      <c r="Z348" s="202" t="str">
        <f t="shared" si="161"/>
        <v/>
      </c>
      <c r="AA348" s="203" t="str">
        <f t="shared" si="162"/>
        <v/>
      </c>
    </row>
    <row r="349" spans="1:27" ht="18" customHeight="1" x14ac:dyDescent="0.25">
      <c r="B349" s="8"/>
      <c r="C349" s="8"/>
      <c r="D349" s="3"/>
      <c r="I349" s="5"/>
      <c r="J349" s="5"/>
    </row>
    <row r="350" spans="1:27" ht="18" customHeight="1" x14ac:dyDescent="0.25">
      <c r="A350" s="61"/>
      <c r="B350" s="59"/>
      <c r="C350" s="59"/>
      <c r="D350" s="172"/>
      <c r="E350" s="168" t="str">
        <f>CONCATENATE("Urlaubst. in ",TEXT($B$18,"MMM"),": ")</f>
        <v xml:space="preserve">Urlaubst. in Mai: </v>
      </c>
      <c r="F350" s="24" cm="1">
        <f t="array" aca="1" ref="F350" ca="1">IF(B4="",SUMPRODUCT(($I$8:$I$348="U")*($D$8:$D$348&lt;&gt;"X")*1),0)</f>
        <v>0</v>
      </c>
      <c r="G350" s="309" t="str">
        <f>CONCATENATE("Saldo ",TEXT(B18,"MMMM"),":")</f>
        <v>Saldo Mai:</v>
      </c>
      <c r="H350" s="310"/>
      <c r="I350" s="311"/>
      <c r="J350" s="164"/>
      <c r="K350" s="29">
        <f ca="1">IF(B4="",SUM(K8:K348),0)</f>
        <v>-5.9250000000000007</v>
      </c>
    </row>
    <row r="351" spans="1:27" ht="18" customHeight="1" x14ac:dyDescent="0.25">
      <c r="A351" s="171"/>
      <c r="B351" s="63"/>
      <c r="C351" s="60"/>
      <c r="D351" s="11"/>
      <c r="E351" s="169" t="s">
        <v>120</v>
      </c>
      <c r="F351" s="25" cm="1">
        <f t="array" aca="1" ref="F351" ca="1">INDIRECT(TEXT(DATE(DATEN!G3,MONTH(B18)-1,1),"MMMM")&amp;"!f351")-F350</f>
        <v>30</v>
      </c>
      <c r="G351" s="58"/>
      <c r="H351" s="137"/>
      <c r="I351" s="138" t="str">
        <f>CONCATENATE("Gekappt ",TEXT(B18,"MMM"),":")</f>
        <v>Gekappt Mai:</v>
      </c>
      <c r="J351" s="138"/>
      <c r="K351" s="104">
        <f>SUM(M8:M348)</f>
        <v>0</v>
      </c>
    </row>
    <row r="352" spans="1:27" ht="18" customHeight="1" x14ac:dyDescent="0.25">
      <c r="A352" s="62"/>
      <c r="B352" s="58"/>
      <c r="C352" s="58"/>
      <c r="E352" s="170" t="str">
        <f>CONCATENATE("Krankt.",IF(MONTH($B$18)&gt;8,". ","age "),TEXT($B$18,"MMMM"),": ")</f>
        <v xml:space="preserve">Krankt.age Mai: </v>
      </c>
      <c r="F352" s="24" cm="1">
        <f t="array" aca="1" ref="F352" ca="1">IF(B4="",SUMPRODUCT(($I$8:$I$348="K")*($D$8:$D$348&lt;&gt;"X")*1),0)</f>
        <v>0</v>
      </c>
      <c r="G352" s="312" t="s">
        <v>99</v>
      </c>
      <c r="H352" s="313"/>
      <c r="I352" s="314"/>
      <c r="J352" s="165"/>
      <c r="K352" s="139" cm="1">
        <f t="array" aca="1" ref="K352" ca="1">INDIRECT(TEXT(DATE(DATEN!G3,MONTH(B18)-1,1),"MMMM")&amp;"!k353")</f>
        <v>-46.906250000000007</v>
      </c>
      <c r="L352" s="1"/>
    </row>
    <row r="353" spans="1:12" ht="18" customHeight="1" x14ac:dyDescent="0.25">
      <c r="A353" s="63"/>
      <c r="B353" s="60"/>
      <c r="C353" s="60"/>
      <c r="D353" s="11"/>
      <c r="E353" s="169" t="s">
        <v>121</v>
      </c>
      <c r="F353" s="25" cm="1">
        <f t="array" aca="1" ref="F353" ca="1">F352+INDIRECT(TEXT(DATE(DATEN!G3,MONTH(B18)-1,1),"MMMM")&amp;"!f353")</f>
        <v>0</v>
      </c>
      <c r="G353" s="291" t="s">
        <v>28</v>
      </c>
      <c r="H353" s="292"/>
      <c r="I353" s="293"/>
      <c r="J353" s="167"/>
      <c r="K353" s="29">
        <f ca="1">K350+K352</f>
        <v>-52.831250000000011</v>
      </c>
      <c r="L353" s="32"/>
    </row>
    <row r="354" spans="1:12" ht="58.5" customHeight="1" x14ac:dyDescent="0.25"/>
    <row r="355" spans="1:12" ht="15" customHeight="1" x14ac:dyDescent="0.25">
      <c r="A355" s="1"/>
      <c r="B355" s="174"/>
      <c r="C355" s="174"/>
      <c r="D355" s="174"/>
      <c r="E355" s="174"/>
      <c r="F355" s="174"/>
    </row>
    <row r="356" spans="1:12" ht="17.25" customHeight="1" x14ac:dyDescent="0.25">
      <c r="A356" s="284" t="s">
        <v>38</v>
      </c>
      <c r="B356" s="284"/>
      <c r="C356" s="284"/>
      <c r="D356" s="284"/>
      <c r="E356" s="284"/>
      <c r="F356" s="284"/>
      <c r="G356" s="156"/>
      <c r="H356" s="85"/>
      <c r="I356" s="19"/>
      <c r="J356" s="19"/>
      <c r="K356" s="20"/>
      <c r="L356" s="21"/>
    </row>
    <row r="357" spans="1:12" ht="13.5" customHeight="1" x14ac:dyDescent="0.25">
      <c r="A357" s="284"/>
      <c r="B357" s="284"/>
      <c r="C357" s="284"/>
      <c r="D357" s="284"/>
      <c r="E357" s="284"/>
      <c r="F357" s="284"/>
      <c r="G357" s="158" t="s">
        <v>29</v>
      </c>
      <c r="H357" s="328" t="str">
        <f>CONCATENATE("Unterschrift ",DATEN!$C$3)</f>
        <v>Unterschrift Petra Mustermann</v>
      </c>
      <c r="I357" s="328"/>
      <c r="J357" s="328"/>
      <c r="K357" s="328"/>
      <c r="L357" s="328"/>
    </row>
  </sheetData>
  <sheetProtection algorithmName="SHA-512" hashValue="xvkOpJABPOnzZlTxO7ObtHsRwSeS0olA8rjGTVJB0pVpDrQN4shHJoHe4hDoU3PCf4NUHfmVSvbWZJyaWdtYJQ==" saltValue="2E+bmJ5R3T9mTE2eXCo+7g==" spinCount="100000" sheet="1" objects="1" scenarios="1" selectLockedCells="1"/>
  <mergeCells count="89">
    <mergeCell ref="E238:F238"/>
    <mergeCell ref="E249:F249"/>
    <mergeCell ref="E315:F315"/>
    <mergeCell ref="E326:F326"/>
    <mergeCell ref="E337:F337"/>
    <mergeCell ref="E260:F260"/>
    <mergeCell ref="E271:F271"/>
    <mergeCell ref="E282:F282"/>
    <mergeCell ref="E293:F293"/>
    <mergeCell ref="E304:F304"/>
    <mergeCell ref="E183:F183"/>
    <mergeCell ref="E194:F194"/>
    <mergeCell ref="E205:F205"/>
    <mergeCell ref="E216:F216"/>
    <mergeCell ref="E227:F227"/>
    <mergeCell ref="E128:F128"/>
    <mergeCell ref="E139:F139"/>
    <mergeCell ref="E150:F150"/>
    <mergeCell ref="E161:F161"/>
    <mergeCell ref="E172:F172"/>
    <mergeCell ref="B2:I2"/>
    <mergeCell ref="B3:I3"/>
    <mergeCell ref="B6:B7"/>
    <mergeCell ref="C6:C7"/>
    <mergeCell ref="I6:I7"/>
    <mergeCell ref="D6:D7"/>
    <mergeCell ref="H357:L357"/>
    <mergeCell ref="K6:K7"/>
    <mergeCell ref="L6:L7"/>
    <mergeCell ref="G350:I350"/>
    <mergeCell ref="G352:I352"/>
    <mergeCell ref="G353:I353"/>
    <mergeCell ref="E6:G6"/>
    <mergeCell ref="E29:F29"/>
    <mergeCell ref="E40:F40"/>
    <mergeCell ref="E51:F51"/>
    <mergeCell ref="E62:F62"/>
    <mergeCell ref="E73:F73"/>
    <mergeCell ref="E84:F84"/>
    <mergeCell ref="E95:F95"/>
    <mergeCell ref="E106:F106"/>
    <mergeCell ref="E117:F117"/>
    <mergeCell ref="U6:U7"/>
    <mergeCell ref="V6:W6"/>
    <mergeCell ref="T6:T7"/>
    <mergeCell ref="E18:F18"/>
    <mergeCell ref="M6:M7"/>
    <mergeCell ref="N6:N7"/>
    <mergeCell ref="Q6:Q7"/>
    <mergeCell ref="R6:R7"/>
    <mergeCell ref="S6:S7"/>
    <mergeCell ref="J6:J7"/>
    <mergeCell ref="O6:O7"/>
    <mergeCell ref="P6:P7"/>
    <mergeCell ref="A8:A17"/>
    <mergeCell ref="A19:A28"/>
    <mergeCell ref="A30:A39"/>
    <mergeCell ref="A41:A50"/>
    <mergeCell ref="A52:A61"/>
    <mergeCell ref="A63:A72"/>
    <mergeCell ref="A74:A83"/>
    <mergeCell ref="A85:A94"/>
    <mergeCell ref="A96:A105"/>
    <mergeCell ref="A107:A116"/>
    <mergeCell ref="A184:A193"/>
    <mergeCell ref="A195:A204"/>
    <mergeCell ref="A206:A215"/>
    <mergeCell ref="A217:A226"/>
    <mergeCell ref="A118:A127"/>
    <mergeCell ref="A129:A138"/>
    <mergeCell ref="A140:A149"/>
    <mergeCell ref="A151:A160"/>
    <mergeCell ref="A162:A171"/>
    <mergeCell ref="M3:N3"/>
    <mergeCell ref="M4:N4"/>
    <mergeCell ref="A338:A347"/>
    <mergeCell ref="A356:F357"/>
    <mergeCell ref="A283:A292"/>
    <mergeCell ref="A294:A303"/>
    <mergeCell ref="A305:A314"/>
    <mergeCell ref="A316:A325"/>
    <mergeCell ref="A327:A336"/>
    <mergeCell ref="E348:F348"/>
    <mergeCell ref="A228:A237"/>
    <mergeCell ref="A239:A248"/>
    <mergeCell ref="A250:A259"/>
    <mergeCell ref="A261:A270"/>
    <mergeCell ref="A272:A281"/>
    <mergeCell ref="A173:A182"/>
  </mergeCells>
  <conditionalFormatting sqref="F5 B18:C18 C8:C17 C19:C28 C30:C39 C41:C50 C52:C61 C63:C72 C74:C83 C85:C94 C96:C105 C107:C116 C151:C160 C118:C127 C129:C138 C140:C149 C162:C171 C173:C182 C184:C193 C217:C226 C195:C204 C206:C215 C228:C237 C239:C248 C250:C259 C261:C270 C272:C281 C283:C292 C294:C303 C305:C314 C316:C325 C327:C336 C338:C347 D8:D348">
    <cfRule type="expression" dxfId="3185" priority="1122" stopIfTrue="1">
      <formula>$D5="X"</formula>
    </cfRule>
  </conditionalFormatting>
  <conditionalFormatting sqref="F5">
    <cfRule type="expression" dxfId="3184" priority="1123" stopIfTrue="1">
      <formula>AND(NOT(ISBLANK(#REF!)),ISBLANK(F5))</formula>
    </cfRule>
    <cfRule type="expression" dxfId="3183" priority="1124" stopIfTrue="1">
      <formula>AND(LEN(F5)&gt;0,OR($F5&lt;=#REF!,F5&gt;=1,$F5-#REF!&lt;0.0208333))</formula>
    </cfRule>
  </conditionalFormatting>
  <conditionalFormatting sqref="L8:M17">
    <cfRule type="expression" dxfId="3182" priority="1096" stopIfTrue="1">
      <formula>$D8="X"</formula>
    </cfRule>
  </conditionalFormatting>
  <conditionalFormatting sqref="G18">
    <cfRule type="expression" dxfId="3181" priority="1098" stopIfTrue="1">
      <formula>$D18="X"</formula>
    </cfRule>
  </conditionalFormatting>
  <conditionalFormatting sqref="E18">
    <cfRule type="expression" dxfId="3180" priority="1099" stopIfTrue="1">
      <formula>$D18="X"</formula>
    </cfRule>
  </conditionalFormatting>
  <conditionalFormatting sqref="M18:N18 P18">
    <cfRule type="expression" dxfId="3179" priority="1095" stopIfTrue="1">
      <formula>$D18="X"</formula>
    </cfRule>
  </conditionalFormatting>
  <conditionalFormatting sqref="G8:G17">
    <cfRule type="expression" dxfId="3178" priority="1092" stopIfTrue="1">
      <formula>$D8="X"</formula>
    </cfRule>
  </conditionalFormatting>
  <conditionalFormatting sqref="E29">
    <cfRule type="expression" dxfId="3177" priority="1083" stopIfTrue="1">
      <formula>$D29="X"</formula>
    </cfRule>
  </conditionalFormatting>
  <conditionalFormatting sqref="B29">
    <cfRule type="expression" dxfId="3176" priority="1087" stopIfTrue="1">
      <formula>$D29="X"</formula>
    </cfRule>
  </conditionalFormatting>
  <conditionalFormatting sqref="G29">
    <cfRule type="expression" dxfId="3175" priority="1085" stopIfTrue="1">
      <formula>$D29="X"</formula>
    </cfRule>
  </conditionalFormatting>
  <conditionalFormatting sqref="M29:N29">
    <cfRule type="expression" dxfId="3174" priority="1082" stopIfTrue="1">
      <formula>$D29="X"</formula>
    </cfRule>
  </conditionalFormatting>
  <conditionalFormatting sqref="L19:M28">
    <cfRule type="expression" dxfId="3173" priority="1077" stopIfTrue="1">
      <formula>$D19="X"</formula>
    </cfRule>
  </conditionalFormatting>
  <conditionalFormatting sqref="G19:G28">
    <cfRule type="expression" dxfId="3172" priority="1074" stopIfTrue="1">
      <formula>$D19="X"</formula>
    </cfRule>
  </conditionalFormatting>
  <conditionalFormatting sqref="B84">
    <cfRule type="expression" dxfId="3171" priority="976" stopIfTrue="1">
      <formula>$D84="X"</formula>
    </cfRule>
  </conditionalFormatting>
  <conditionalFormatting sqref="C29">
    <cfRule type="expression" dxfId="3170" priority="1069" stopIfTrue="1">
      <formula>$D29="X"</formula>
    </cfRule>
  </conditionalFormatting>
  <conditionalFormatting sqref="B40">
    <cfRule type="expression" dxfId="3169" priority="1068" stopIfTrue="1">
      <formula>$D40="X"</formula>
    </cfRule>
  </conditionalFormatting>
  <conditionalFormatting sqref="G40">
    <cfRule type="expression" dxfId="3168" priority="1066" stopIfTrue="1">
      <formula>$D40="X"</formula>
    </cfRule>
  </conditionalFormatting>
  <conditionalFormatting sqref="E40">
    <cfRule type="expression" dxfId="3167" priority="1064" stopIfTrue="1">
      <formula>$D40="X"</formula>
    </cfRule>
  </conditionalFormatting>
  <conditionalFormatting sqref="M40:N40">
    <cfRule type="expression" dxfId="3166" priority="1063" stopIfTrue="1">
      <formula>$D40="X"</formula>
    </cfRule>
  </conditionalFormatting>
  <conditionalFormatting sqref="L30:M39">
    <cfRule type="expression" dxfId="3165" priority="1058" stopIfTrue="1">
      <formula>$D30="X"</formula>
    </cfRule>
  </conditionalFormatting>
  <conditionalFormatting sqref="G30:G39">
    <cfRule type="expression" dxfId="3164" priority="1055" stopIfTrue="1">
      <formula>$D30="X"</formula>
    </cfRule>
  </conditionalFormatting>
  <conditionalFormatting sqref="C40">
    <cfRule type="expression" dxfId="3163" priority="1049" stopIfTrue="1">
      <formula>$D40="X"</formula>
    </cfRule>
  </conditionalFormatting>
  <conditionalFormatting sqref="L41:M50">
    <cfRule type="expression" dxfId="3162" priority="1044" stopIfTrue="1">
      <formula>$D41="X"</formula>
    </cfRule>
  </conditionalFormatting>
  <conditionalFormatting sqref="G41:G50">
    <cfRule type="expression" dxfId="3161" priority="1041" stopIfTrue="1">
      <formula>$D41="X"</formula>
    </cfRule>
  </conditionalFormatting>
  <conditionalFormatting sqref="B51">
    <cfRule type="expression" dxfId="3160" priority="1036" stopIfTrue="1">
      <formula>$D51="X"</formula>
    </cfRule>
  </conditionalFormatting>
  <conditionalFormatting sqref="G51">
    <cfRule type="expression" dxfId="3159" priority="1034" stopIfTrue="1">
      <formula>$D51="X"</formula>
    </cfRule>
  </conditionalFormatting>
  <conditionalFormatting sqref="E51">
    <cfRule type="expression" dxfId="3158" priority="1032" stopIfTrue="1">
      <formula>$D51="X"</formula>
    </cfRule>
  </conditionalFormatting>
  <conditionalFormatting sqref="M51:N51">
    <cfRule type="expression" dxfId="3157" priority="1031" stopIfTrue="1">
      <formula>$D51="X"</formula>
    </cfRule>
  </conditionalFormatting>
  <conditionalFormatting sqref="C51">
    <cfRule type="expression" dxfId="3156" priority="1029" stopIfTrue="1">
      <formula>$D51="X"</formula>
    </cfRule>
  </conditionalFormatting>
  <conditionalFormatting sqref="L52:M61">
    <cfRule type="expression" dxfId="3155" priority="1024" stopIfTrue="1">
      <formula>$D52="X"</formula>
    </cfRule>
  </conditionalFormatting>
  <conditionalFormatting sqref="G52:G61">
    <cfRule type="expression" dxfId="3154" priority="1021" stopIfTrue="1">
      <formula>$D52="X"</formula>
    </cfRule>
  </conditionalFormatting>
  <conditionalFormatting sqref="B62">
    <cfRule type="expression" dxfId="3153" priority="1016" stopIfTrue="1">
      <formula>$D62="X"</formula>
    </cfRule>
  </conditionalFormatting>
  <conditionalFormatting sqref="G62">
    <cfRule type="expression" dxfId="3152" priority="1014" stopIfTrue="1">
      <formula>$D62="X"</formula>
    </cfRule>
  </conditionalFormatting>
  <conditionalFormatting sqref="E62">
    <cfRule type="expression" dxfId="3151" priority="1012" stopIfTrue="1">
      <formula>$D62="X"</formula>
    </cfRule>
  </conditionalFormatting>
  <conditionalFormatting sqref="M62:N62">
    <cfRule type="expression" dxfId="3150" priority="1011" stopIfTrue="1">
      <formula>$D62="X"</formula>
    </cfRule>
  </conditionalFormatting>
  <conditionalFormatting sqref="C62">
    <cfRule type="expression" dxfId="3149" priority="1009" stopIfTrue="1">
      <formula>$D62="X"</formula>
    </cfRule>
  </conditionalFormatting>
  <conditionalFormatting sqref="L63:M72">
    <cfRule type="expression" dxfId="3148" priority="1004" stopIfTrue="1">
      <formula>$D63="X"</formula>
    </cfRule>
  </conditionalFormatting>
  <conditionalFormatting sqref="G63:G72">
    <cfRule type="expression" dxfId="3147" priority="1001" stopIfTrue="1">
      <formula>$D63="X"</formula>
    </cfRule>
  </conditionalFormatting>
  <conditionalFormatting sqref="C106">
    <cfRule type="expression" dxfId="3146" priority="915" stopIfTrue="1">
      <formula>$D106="X"</formula>
    </cfRule>
  </conditionalFormatting>
  <conditionalFormatting sqref="B73">
    <cfRule type="expression" dxfId="3145" priority="996" stopIfTrue="1">
      <formula>$D73="X"</formula>
    </cfRule>
  </conditionalFormatting>
  <conditionalFormatting sqref="G73">
    <cfRule type="expression" dxfId="3144" priority="994" stopIfTrue="1">
      <formula>$D73="X"</formula>
    </cfRule>
  </conditionalFormatting>
  <conditionalFormatting sqref="E73">
    <cfRule type="expression" dxfId="3143" priority="992" stopIfTrue="1">
      <formula>$D73="X"</formula>
    </cfRule>
  </conditionalFormatting>
  <conditionalFormatting sqref="M73:N73">
    <cfRule type="expression" dxfId="3142" priority="991" stopIfTrue="1">
      <formula>$D73="X"</formula>
    </cfRule>
  </conditionalFormatting>
  <conditionalFormatting sqref="C73">
    <cfRule type="expression" dxfId="3141" priority="989" stopIfTrue="1">
      <formula>$D73="X"</formula>
    </cfRule>
  </conditionalFormatting>
  <conditionalFormatting sqref="L74:M83">
    <cfRule type="expression" dxfId="3140" priority="984" stopIfTrue="1">
      <formula>$D74="X"</formula>
    </cfRule>
  </conditionalFormatting>
  <conditionalFormatting sqref="G74:G83">
    <cfRule type="expression" dxfId="3139" priority="981" stopIfTrue="1">
      <formula>$D74="X"</formula>
    </cfRule>
  </conditionalFormatting>
  <conditionalFormatting sqref="E117">
    <cfRule type="expression" dxfId="3138" priority="898" stopIfTrue="1">
      <formula>$D117="X"</formula>
    </cfRule>
  </conditionalFormatting>
  <conditionalFormatting sqref="M117:N117">
    <cfRule type="expression" dxfId="3137" priority="897" stopIfTrue="1">
      <formula>$D117="X"</formula>
    </cfRule>
  </conditionalFormatting>
  <conditionalFormatting sqref="G84">
    <cfRule type="expression" dxfId="3136" priority="974" stopIfTrue="1">
      <formula>$D84="X"</formula>
    </cfRule>
  </conditionalFormatting>
  <conditionalFormatting sqref="E84">
    <cfRule type="expression" dxfId="3135" priority="972" stopIfTrue="1">
      <formula>$D84="X"</formula>
    </cfRule>
  </conditionalFormatting>
  <conditionalFormatting sqref="M84:N84">
    <cfRule type="expression" dxfId="3134" priority="971" stopIfTrue="1">
      <formula>$D84="X"</formula>
    </cfRule>
  </conditionalFormatting>
  <conditionalFormatting sqref="C84">
    <cfRule type="expression" dxfId="3133" priority="969" stopIfTrue="1">
      <formula>$D84="X"</formula>
    </cfRule>
  </conditionalFormatting>
  <conditionalFormatting sqref="L85:M94">
    <cfRule type="expression" dxfId="3132" priority="950" stopIfTrue="1">
      <formula>$D85="X"</formula>
    </cfRule>
  </conditionalFormatting>
  <conditionalFormatting sqref="G85:G94">
    <cfRule type="expression" dxfId="3131" priority="947" stopIfTrue="1">
      <formula>$D85="X"</formula>
    </cfRule>
  </conditionalFormatting>
  <conditionalFormatting sqref="G129:G138">
    <cfRule type="expression" dxfId="3130" priority="867" stopIfTrue="1">
      <formula>$D129="X"</formula>
    </cfRule>
  </conditionalFormatting>
  <conditionalFormatting sqref="B95">
    <cfRule type="expression" dxfId="3129" priority="942" stopIfTrue="1">
      <formula>$D95="X"</formula>
    </cfRule>
  </conditionalFormatting>
  <conditionalFormatting sqref="G95">
    <cfRule type="expression" dxfId="3128" priority="940" stopIfTrue="1">
      <formula>$D95="X"</formula>
    </cfRule>
  </conditionalFormatting>
  <conditionalFormatting sqref="E95">
    <cfRule type="expression" dxfId="3127" priority="938" stopIfTrue="1">
      <formula>$D95="X"</formula>
    </cfRule>
  </conditionalFormatting>
  <conditionalFormatting sqref="M95:N95">
    <cfRule type="expression" dxfId="3126" priority="937" stopIfTrue="1">
      <formula>$D95="X"</formula>
    </cfRule>
  </conditionalFormatting>
  <conditionalFormatting sqref="C95">
    <cfRule type="expression" dxfId="3125" priority="935" stopIfTrue="1">
      <formula>$D95="X"</formula>
    </cfRule>
  </conditionalFormatting>
  <conditionalFormatting sqref="L96:M105">
    <cfRule type="expression" dxfId="3124" priority="930" stopIfTrue="1">
      <formula>$D96="X"</formula>
    </cfRule>
  </conditionalFormatting>
  <conditionalFormatting sqref="G96:G105">
    <cfRule type="expression" dxfId="3123" priority="927" stopIfTrue="1">
      <formula>$D96="X"</formula>
    </cfRule>
  </conditionalFormatting>
  <conditionalFormatting sqref="L140:M149">
    <cfRule type="expression" dxfId="3122" priority="850" stopIfTrue="1">
      <formula>$D140="X"</formula>
    </cfRule>
  </conditionalFormatting>
  <conditionalFormatting sqref="B106">
    <cfRule type="expression" dxfId="3121" priority="922" stopIfTrue="1">
      <formula>$D106="X"</formula>
    </cfRule>
  </conditionalFormatting>
  <conditionalFormatting sqref="G106">
    <cfRule type="expression" dxfId="3120" priority="920" stopIfTrue="1">
      <formula>$D106="X"</formula>
    </cfRule>
  </conditionalFormatting>
  <conditionalFormatting sqref="E106">
    <cfRule type="expression" dxfId="3119" priority="918" stopIfTrue="1">
      <formula>$D106="X"</formula>
    </cfRule>
  </conditionalFormatting>
  <conditionalFormatting sqref="M106:N106">
    <cfRule type="expression" dxfId="3118" priority="917" stopIfTrue="1">
      <formula>$D106="X"</formula>
    </cfRule>
  </conditionalFormatting>
  <conditionalFormatting sqref="L107:M116">
    <cfRule type="expression" dxfId="3117" priority="910" stopIfTrue="1">
      <formula>$D107="X"</formula>
    </cfRule>
  </conditionalFormatting>
  <conditionalFormatting sqref="G107:G116">
    <cfRule type="expression" dxfId="3116" priority="907" stopIfTrue="1">
      <formula>$D107="X"</formula>
    </cfRule>
  </conditionalFormatting>
  <conditionalFormatting sqref="B117">
    <cfRule type="expression" dxfId="3115" priority="902" stopIfTrue="1">
      <formula>$D117="X"</formula>
    </cfRule>
  </conditionalFormatting>
  <conditionalFormatting sqref="G117">
    <cfRule type="expression" dxfId="3114" priority="900" stopIfTrue="1">
      <formula>$D117="X"</formula>
    </cfRule>
  </conditionalFormatting>
  <conditionalFormatting sqref="C117">
    <cfRule type="expression" dxfId="3113" priority="895" stopIfTrue="1">
      <formula>$D117="X"</formula>
    </cfRule>
  </conditionalFormatting>
  <conditionalFormatting sqref="L118:M127">
    <cfRule type="expression" dxfId="3112" priority="890" stopIfTrue="1">
      <formula>$D118="X"</formula>
    </cfRule>
  </conditionalFormatting>
  <conditionalFormatting sqref="G118:G127">
    <cfRule type="expression" dxfId="3111" priority="887" stopIfTrue="1">
      <formula>$D118="X"</formula>
    </cfRule>
  </conditionalFormatting>
  <conditionalFormatting sqref="C161">
    <cfRule type="expression" dxfId="3110" priority="815" stopIfTrue="1">
      <formula>$D161="X"</formula>
    </cfRule>
  </conditionalFormatting>
  <conditionalFormatting sqref="B128">
    <cfRule type="expression" dxfId="3109" priority="882" stopIfTrue="1">
      <formula>$D128="X"</formula>
    </cfRule>
  </conditionalFormatting>
  <conditionalFormatting sqref="G128">
    <cfRule type="expression" dxfId="3108" priority="880" stopIfTrue="1">
      <formula>$D128="X"</formula>
    </cfRule>
  </conditionalFormatting>
  <conditionalFormatting sqref="E128">
    <cfRule type="expression" dxfId="3107" priority="878" stopIfTrue="1">
      <formula>$D128="X"</formula>
    </cfRule>
  </conditionalFormatting>
  <conditionalFormatting sqref="M128:N128">
    <cfRule type="expression" dxfId="3106" priority="877" stopIfTrue="1">
      <formula>$D128="X"</formula>
    </cfRule>
  </conditionalFormatting>
  <conditionalFormatting sqref="C128">
    <cfRule type="expression" dxfId="3105" priority="875" stopIfTrue="1">
      <formula>$D128="X"</formula>
    </cfRule>
  </conditionalFormatting>
  <conditionalFormatting sqref="L129:M138">
    <cfRule type="expression" dxfId="3104" priority="870" stopIfTrue="1">
      <formula>$D129="X"</formula>
    </cfRule>
  </conditionalFormatting>
  <conditionalFormatting sqref="E172">
    <cfRule type="expression" dxfId="3103" priority="798" stopIfTrue="1">
      <formula>$D172="X"</formula>
    </cfRule>
  </conditionalFormatting>
  <conditionalFormatting sqref="B139">
    <cfRule type="expression" dxfId="3102" priority="862" stopIfTrue="1">
      <formula>$D139="X"</formula>
    </cfRule>
  </conditionalFormatting>
  <conditionalFormatting sqref="G139">
    <cfRule type="expression" dxfId="3101" priority="860" stopIfTrue="1">
      <formula>$D139="X"</formula>
    </cfRule>
  </conditionalFormatting>
  <conditionalFormatting sqref="E139">
    <cfRule type="expression" dxfId="3100" priority="858" stopIfTrue="1">
      <formula>$D139="X"</formula>
    </cfRule>
  </conditionalFormatting>
  <conditionalFormatting sqref="M139:N139">
    <cfRule type="expression" dxfId="3099" priority="857" stopIfTrue="1">
      <formula>$D139="X"</formula>
    </cfRule>
  </conditionalFormatting>
  <conditionalFormatting sqref="C139">
    <cfRule type="expression" dxfId="3098" priority="855" stopIfTrue="1">
      <formula>$D139="X"</formula>
    </cfRule>
  </conditionalFormatting>
  <conditionalFormatting sqref="G140:G149">
    <cfRule type="expression" dxfId="3097" priority="847" stopIfTrue="1">
      <formula>$D140="X"</formula>
    </cfRule>
  </conditionalFormatting>
  <conditionalFormatting sqref="B183">
    <cfRule type="expression" dxfId="3096" priority="782" stopIfTrue="1">
      <formula>$D183="X"</formula>
    </cfRule>
  </conditionalFormatting>
  <conditionalFormatting sqref="B150">
    <cfRule type="expression" dxfId="3095" priority="842" stopIfTrue="1">
      <formula>$D150="X"</formula>
    </cfRule>
  </conditionalFormatting>
  <conditionalFormatting sqref="G150">
    <cfRule type="expression" dxfId="3094" priority="840" stopIfTrue="1">
      <formula>$D150="X"</formula>
    </cfRule>
  </conditionalFormatting>
  <conditionalFormatting sqref="E150">
    <cfRule type="expression" dxfId="3093" priority="838" stopIfTrue="1">
      <formula>$D150="X"</formula>
    </cfRule>
  </conditionalFormatting>
  <conditionalFormatting sqref="M150:N150">
    <cfRule type="expression" dxfId="3092" priority="837" stopIfTrue="1">
      <formula>$D150="X"</formula>
    </cfRule>
  </conditionalFormatting>
  <conditionalFormatting sqref="C150">
    <cfRule type="expression" dxfId="3091" priority="835" stopIfTrue="1">
      <formula>$D150="X"</formula>
    </cfRule>
  </conditionalFormatting>
  <conditionalFormatting sqref="L151:M160">
    <cfRule type="expression" dxfId="3090" priority="830" stopIfTrue="1">
      <formula>$D151="X"</formula>
    </cfRule>
  </conditionalFormatting>
  <conditionalFormatting sqref="G151:G160">
    <cfRule type="expression" dxfId="3089" priority="827" stopIfTrue="1">
      <formula>$D151="X"</formula>
    </cfRule>
  </conditionalFormatting>
  <conditionalFormatting sqref="B161">
    <cfRule type="expression" dxfId="3088" priority="822" stopIfTrue="1">
      <formula>$D161="X"</formula>
    </cfRule>
  </conditionalFormatting>
  <conditionalFormatting sqref="G161">
    <cfRule type="expression" dxfId="3087" priority="820" stopIfTrue="1">
      <formula>$D161="X"</formula>
    </cfRule>
  </conditionalFormatting>
  <conditionalFormatting sqref="E161">
    <cfRule type="expression" dxfId="3086" priority="818" stopIfTrue="1">
      <formula>$D161="X"</formula>
    </cfRule>
  </conditionalFormatting>
  <conditionalFormatting sqref="M161:N161">
    <cfRule type="expression" dxfId="3085" priority="817" stopIfTrue="1">
      <formula>$D161="X"</formula>
    </cfRule>
  </conditionalFormatting>
  <conditionalFormatting sqref="L162:M171">
    <cfRule type="expression" dxfId="3084" priority="810" stopIfTrue="1">
      <formula>$D162="X"</formula>
    </cfRule>
  </conditionalFormatting>
  <conditionalFormatting sqref="G162:G171">
    <cfRule type="expression" dxfId="3083" priority="807" stopIfTrue="1">
      <formula>$D162="X"</formula>
    </cfRule>
  </conditionalFormatting>
  <conditionalFormatting sqref="G195:G204">
    <cfRule type="expression" dxfId="3082" priority="747" stopIfTrue="1">
      <formula>$D195="X"</formula>
    </cfRule>
  </conditionalFormatting>
  <conditionalFormatting sqref="B172">
    <cfRule type="expression" dxfId="3081" priority="802" stopIfTrue="1">
      <formula>$D172="X"</formula>
    </cfRule>
  </conditionalFormatting>
  <conditionalFormatting sqref="G172">
    <cfRule type="expression" dxfId="3080" priority="800" stopIfTrue="1">
      <formula>$D172="X"</formula>
    </cfRule>
  </conditionalFormatting>
  <conditionalFormatting sqref="M172:N172">
    <cfRule type="expression" dxfId="3079" priority="797" stopIfTrue="1">
      <formula>$D172="X"</formula>
    </cfRule>
  </conditionalFormatting>
  <conditionalFormatting sqref="C172">
    <cfRule type="expression" dxfId="3078" priority="795" stopIfTrue="1">
      <formula>$D172="X"</formula>
    </cfRule>
  </conditionalFormatting>
  <conditionalFormatting sqref="L173:M182">
    <cfRule type="expression" dxfId="3077" priority="790" stopIfTrue="1">
      <formula>$D173="X"</formula>
    </cfRule>
  </conditionalFormatting>
  <conditionalFormatting sqref="G173:G182">
    <cfRule type="expression" dxfId="3076" priority="787" stopIfTrue="1">
      <formula>$D173="X"</formula>
    </cfRule>
  </conditionalFormatting>
  <conditionalFormatting sqref="L206:M215">
    <cfRule type="expression" dxfId="3075" priority="730" stopIfTrue="1">
      <formula>$D206="X"</formula>
    </cfRule>
  </conditionalFormatting>
  <conditionalFormatting sqref="G183">
    <cfRule type="expression" dxfId="3074" priority="780" stopIfTrue="1">
      <formula>$D183="X"</formula>
    </cfRule>
  </conditionalFormatting>
  <conditionalFormatting sqref="E183">
    <cfRule type="expression" dxfId="3073" priority="778" stopIfTrue="1">
      <formula>$D183="X"</formula>
    </cfRule>
  </conditionalFormatting>
  <conditionalFormatting sqref="M183:N183">
    <cfRule type="expression" dxfId="3072" priority="777" stopIfTrue="1">
      <formula>$D183="X"</formula>
    </cfRule>
  </conditionalFormatting>
  <conditionalFormatting sqref="C183">
    <cfRule type="expression" dxfId="3071" priority="775" stopIfTrue="1">
      <formula>$D183="X"</formula>
    </cfRule>
  </conditionalFormatting>
  <conditionalFormatting sqref="L184:M193">
    <cfRule type="expression" dxfId="3070" priority="770" stopIfTrue="1">
      <formula>$D184="X"</formula>
    </cfRule>
  </conditionalFormatting>
  <conditionalFormatting sqref="G184:G193">
    <cfRule type="expression" dxfId="3069" priority="767" stopIfTrue="1">
      <formula>$D184="X"</formula>
    </cfRule>
  </conditionalFormatting>
  <conditionalFormatting sqref="B194">
    <cfRule type="expression" dxfId="3068" priority="762" stopIfTrue="1">
      <formula>$D194="X"</formula>
    </cfRule>
  </conditionalFormatting>
  <conditionalFormatting sqref="G194">
    <cfRule type="expression" dxfId="3067" priority="760" stopIfTrue="1">
      <formula>$D194="X"</formula>
    </cfRule>
  </conditionalFormatting>
  <conditionalFormatting sqref="E194">
    <cfRule type="expression" dxfId="3066" priority="758" stopIfTrue="1">
      <formula>$D194="X"</formula>
    </cfRule>
  </conditionalFormatting>
  <conditionalFormatting sqref="M194:N194">
    <cfRule type="expression" dxfId="3065" priority="757" stopIfTrue="1">
      <formula>$D194="X"</formula>
    </cfRule>
  </conditionalFormatting>
  <conditionalFormatting sqref="C194">
    <cfRule type="expression" dxfId="3064" priority="755" stopIfTrue="1">
      <formula>$D194="X"</formula>
    </cfRule>
  </conditionalFormatting>
  <conditionalFormatting sqref="L195:M204">
    <cfRule type="expression" dxfId="3063" priority="750" stopIfTrue="1">
      <formula>$D195="X"</formula>
    </cfRule>
  </conditionalFormatting>
  <conditionalFormatting sqref="M227:N227">
    <cfRule type="expression" dxfId="3062" priority="697" stopIfTrue="1">
      <formula>$D227="X"</formula>
    </cfRule>
  </conditionalFormatting>
  <conditionalFormatting sqref="B205">
    <cfRule type="expression" dxfId="3061" priority="742" stopIfTrue="1">
      <formula>$D205="X"</formula>
    </cfRule>
  </conditionalFormatting>
  <conditionalFormatting sqref="G205">
    <cfRule type="expression" dxfId="3060" priority="740" stopIfTrue="1">
      <formula>$D205="X"</formula>
    </cfRule>
  </conditionalFormatting>
  <conditionalFormatting sqref="E205">
    <cfRule type="expression" dxfId="3059" priority="738" stopIfTrue="1">
      <formula>$D205="X"</formula>
    </cfRule>
  </conditionalFormatting>
  <conditionalFormatting sqref="M205:N205">
    <cfRule type="expression" dxfId="3058" priority="737" stopIfTrue="1">
      <formula>$D205="X"</formula>
    </cfRule>
  </conditionalFormatting>
  <conditionalFormatting sqref="C205">
    <cfRule type="expression" dxfId="3057" priority="735" stopIfTrue="1">
      <formula>$D205="X"</formula>
    </cfRule>
  </conditionalFormatting>
  <conditionalFormatting sqref="G206:G215">
    <cfRule type="expression" dxfId="3056" priority="727" stopIfTrue="1">
      <formula>$D206="X"</formula>
    </cfRule>
  </conditionalFormatting>
  <conditionalFormatting sqref="G238">
    <cfRule type="expression" dxfId="3055" priority="680" stopIfTrue="1">
      <formula>$D238="X"</formula>
    </cfRule>
  </conditionalFormatting>
  <conditionalFormatting sqref="B216">
    <cfRule type="expression" dxfId="3054" priority="722" stopIfTrue="1">
      <formula>$D216="X"</formula>
    </cfRule>
  </conditionalFormatting>
  <conditionalFormatting sqref="G216">
    <cfRule type="expression" dxfId="3053" priority="720" stopIfTrue="1">
      <formula>$D216="X"</formula>
    </cfRule>
  </conditionalFormatting>
  <conditionalFormatting sqref="E216">
    <cfRule type="expression" dxfId="3052" priority="718" stopIfTrue="1">
      <formula>$D216="X"</formula>
    </cfRule>
  </conditionalFormatting>
  <conditionalFormatting sqref="M216:N216">
    <cfRule type="expression" dxfId="3051" priority="717" stopIfTrue="1">
      <formula>$D216="X"</formula>
    </cfRule>
  </conditionalFormatting>
  <conditionalFormatting sqref="C216">
    <cfRule type="expression" dxfId="3050" priority="715" stopIfTrue="1">
      <formula>$D216="X"</formula>
    </cfRule>
  </conditionalFormatting>
  <conditionalFormatting sqref="L217:M226">
    <cfRule type="expression" dxfId="3049" priority="710" stopIfTrue="1">
      <formula>$D217="X"</formula>
    </cfRule>
  </conditionalFormatting>
  <conditionalFormatting sqref="G217:G226">
    <cfRule type="expression" dxfId="3048" priority="707" stopIfTrue="1">
      <formula>$D217="X"</formula>
    </cfRule>
  </conditionalFormatting>
  <conditionalFormatting sqref="B249">
    <cfRule type="expression" dxfId="3047" priority="662" stopIfTrue="1">
      <formula>$D249="X"</formula>
    </cfRule>
  </conditionalFormatting>
  <conditionalFormatting sqref="B227">
    <cfRule type="expression" dxfId="3046" priority="702" stopIfTrue="1">
      <formula>$D227="X"</formula>
    </cfRule>
  </conditionalFormatting>
  <conditionalFormatting sqref="G227">
    <cfRule type="expression" dxfId="3045" priority="700" stopIfTrue="1">
      <formula>$D227="X"</formula>
    </cfRule>
  </conditionalFormatting>
  <conditionalFormatting sqref="E227">
    <cfRule type="expression" dxfId="3044" priority="698" stopIfTrue="1">
      <formula>$D227="X"</formula>
    </cfRule>
  </conditionalFormatting>
  <conditionalFormatting sqref="C227">
    <cfRule type="expression" dxfId="3043" priority="695" stopIfTrue="1">
      <formula>$D227="X"</formula>
    </cfRule>
  </conditionalFormatting>
  <conditionalFormatting sqref="L228:M237">
    <cfRule type="expression" dxfId="3042" priority="690" stopIfTrue="1">
      <formula>$D228="X"</formula>
    </cfRule>
  </conditionalFormatting>
  <conditionalFormatting sqref="G228:G237">
    <cfRule type="expression" dxfId="3041" priority="687" stopIfTrue="1">
      <formula>$D228="X"</formula>
    </cfRule>
  </conditionalFormatting>
  <conditionalFormatting sqref="B238">
    <cfRule type="expression" dxfId="3040" priority="682" stopIfTrue="1">
      <formula>$D238="X"</formula>
    </cfRule>
  </conditionalFormatting>
  <conditionalFormatting sqref="E238">
    <cfRule type="expression" dxfId="3039" priority="678" stopIfTrue="1">
      <formula>$D238="X"</formula>
    </cfRule>
  </conditionalFormatting>
  <conditionalFormatting sqref="M238:N238">
    <cfRule type="expression" dxfId="3038" priority="677" stopIfTrue="1">
      <formula>$D238="X"</formula>
    </cfRule>
  </conditionalFormatting>
  <conditionalFormatting sqref="C238">
    <cfRule type="expression" dxfId="3037" priority="675" stopIfTrue="1">
      <formula>$D238="X"</formula>
    </cfRule>
  </conditionalFormatting>
  <conditionalFormatting sqref="L239:M248">
    <cfRule type="expression" dxfId="3036" priority="670" stopIfTrue="1">
      <formula>$D239="X"</formula>
    </cfRule>
  </conditionalFormatting>
  <conditionalFormatting sqref="G239:G248">
    <cfRule type="expression" dxfId="3035" priority="667" stopIfTrue="1">
      <formula>$D239="X"</formula>
    </cfRule>
  </conditionalFormatting>
  <conditionalFormatting sqref="G249">
    <cfRule type="expression" dxfId="3034" priority="660" stopIfTrue="1">
      <formula>$D249="X"</formula>
    </cfRule>
  </conditionalFormatting>
  <conditionalFormatting sqref="E249">
    <cfRule type="expression" dxfId="3033" priority="658" stopIfTrue="1">
      <formula>$D249="X"</formula>
    </cfRule>
  </conditionalFormatting>
  <conditionalFormatting sqref="M249:N249">
    <cfRule type="expression" dxfId="3032" priority="657" stopIfTrue="1">
      <formula>$D249="X"</formula>
    </cfRule>
  </conditionalFormatting>
  <conditionalFormatting sqref="C249">
    <cfRule type="expression" dxfId="3031" priority="655" stopIfTrue="1">
      <formula>$D249="X"</formula>
    </cfRule>
  </conditionalFormatting>
  <conditionalFormatting sqref="L250:M259">
    <cfRule type="expression" dxfId="3030" priority="650" stopIfTrue="1">
      <formula>$D250="X"</formula>
    </cfRule>
  </conditionalFormatting>
  <conditionalFormatting sqref="G250:G259">
    <cfRule type="expression" dxfId="3029" priority="647" stopIfTrue="1">
      <formula>$D250="X"</formula>
    </cfRule>
  </conditionalFormatting>
  <conditionalFormatting sqref="B260">
    <cfRule type="expression" dxfId="3028" priority="642" stopIfTrue="1">
      <formula>$D260="X"</formula>
    </cfRule>
  </conditionalFormatting>
  <conditionalFormatting sqref="G260">
    <cfRule type="expression" dxfId="3027" priority="640" stopIfTrue="1">
      <formula>$D260="X"</formula>
    </cfRule>
  </conditionalFormatting>
  <conditionalFormatting sqref="E260">
    <cfRule type="expression" dxfId="3026" priority="638" stopIfTrue="1">
      <formula>$D260="X"</formula>
    </cfRule>
  </conditionalFormatting>
  <conditionalFormatting sqref="M260:N260">
    <cfRule type="expression" dxfId="3025" priority="637" stopIfTrue="1">
      <formula>$D260="X"</formula>
    </cfRule>
  </conditionalFormatting>
  <conditionalFormatting sqref="C260">
    <cfRule type="expression" dxfId="3024" priority="635" stopIfTrue="1">
      <formula>$D260="X"</formula>
    </cfRule>
  </conditionalFormatting>
  <conditionalFormatting sqref="L261:M270">
    <cfRule type="expression" dxfId="3023" priority="630" stopIfTrue="1">
      <formula>$D261="X"</formula>
    </cfRule>
  </conditionalFormatting>
  <conditionalFormatting sqref="G261:G270">
    <cfRule type="expression" dxfId="3022" priority="627" stopIfTrue="1">
      <formula>$D261="X"</formula>
    </cfRule>
  </conditionalFormatting>
  <conditionalFormatting sqref="C282">
    <cfRule type="expression" dxfId="3021" priority="595" stopIfTrue="1">
      <formula>$D282="X"</formula>
    </cfRule>
  </conditionalFormatting>
  <conditionalFormatting sqref="B271">
    <cfRule type="expression" dxfId="3020" priority="622" stopIfTrue="1">
      <formula>$D271="X"</formula>
    </cfRule>
  </conditionalFormatting>
  <conditionalFormatting sqref="G271">
    <cfRule type="expression" dxfId="3019" priority="620" stopIfTrue="1">
      <formula>$D271="X"</formula>
    </cfRule>
  </conditionalFormatting>
  <conditionalFormatting sqref="E271">
    <cfRule type="expression" dxfId="3018" priority="618" stopIfTrue="1">
      <formula>$D271="X"</formula>
    </cfRule>
  </conditionalFormatting>
  <conditionalFormatting sqref="M271:N271">
    <cfRule type="expression" dxfId="3017" priority="617" stopIfTrue="1">
      <formula>$D271="X"</formula>
    </cfRule>
  </conditionalFormatting>
  <conditionalFormatting sqref="C271">
    <cfRule type="expression" dxfId="3016" priority="615" stopIfTrue="1">
      <formula>$D271="X"</formula>
    </cfRule>
  </conditionalFormatting>
  <conditionalFormatting sqref="L272:M281">
    <cfRule type="expression" dxfId="3015" priority="610" stopIfTrue="1">
      <formula>$D272="X"</formula>
    </cfRule>
  </conditionalFormatting>
  <conditionalFormatting sqref="G272:G281">
    <cfRule type="expression" dxfId="3014" priority="607" stopIfTrue="1">
      <formula>$D272="X"</formula>
    </cfRule>
  </conditionalFormatting>
  <conditionalFormatting sqref="E293">
    <cfRule type="expression" dxfId="3013" priority="578" stopIfTrue="1">
      <formula>$D293="X"</formula>
    </cfRule>
  </conditionalFormatting>
  <conditionalFormatting sqref="M293:N293">
    <cfRule type="expression" dxfId="3012" priority="577" stopIfTrue="1">
      <formula>$D293="X"</formula>
    </cfRule>
  </conditionalFormatting>
  <conditionalFormatting sqref="B282">
    <cfRule type="expression" dxfId="3011" priority="602" stopIfTrue="1">
      <formula>$D282="X"</formula>
    </cfRule>
  </conditionalFormatting>
  <conditionalFormatting sqref="G282">
    <cfRule type="expression" dxfId="3010" priority="600" stopIfTrue="1">
      <formula>$D282="X"</formula>
    </cfRule>
  </conditionalFormatting>
  <conditionalFormatting sqref="E282">
    <cfRule type="expression" dxfId="3009" priority="598" stopIfTrue="1">
      <formula>$D282="X"</formula>
    </cfRule>
  </conditionalFormatting>
  <conditionalFormatting sqref="M282:N282">
    <cfRule type="expression" dxfId="3008" priority="597" stopIfTrue="1">
      <formula>$D282="X"</formula>
    </cfRule>
  </conditionalFormatting>
  <conditionalFormatting sqref="L283:M292">
    <cfRule type="expression" dxfId="3007" priority="590" stopIfTrue="1">
      <formula>$D283="X"</formula>
    </cfRule>
  </conditionalFormatting>
  <conditionalFormatting sqref="G283:G292">
    <cfRule type="expression" dxfId="3006" priority="587" stopIfTrue="1">
      <formula>$D283="X"</formula>
    </cfRule>
  </conditionalFormatting>
  <conditionalFormatting sqref="G304">
    <cfRule type="expression" dxfId="3005" priority="560" stopIfTrue="1">
      <formula>$D304="X"</formula>
    </cfRule>
  </conditionalFormatting>
  <conditionalFormatting sqref="B293">
    <cfRule type="expression" dxfId="3004" priority="582" stopIfTrue="1">
      <formula>$D293="X"</formula>
    </cfRule>
  </conditionalFormatting>
  <conditionalFormatting sqref="G293">
    <cfRule type="expression" dxfId="3003" priority="580" stopIfTrue="1">
      <formula>$D293="X"</formula>
    </cfRule>
  </conditionalFormatting>
  <conditionalFormatting sqref="C293">
    <cfRule type="expression" dxfId="3002" priority="575" stopIfTrue="1">
      <formula>$D293="X"</formula>
    </cfRule>
  </conditionalFormatting>
  <conditionalFormatting sqref="L294:M303">
    <cfRule type="expression" dxfId="3001" priority="570" stopIfTrue="1">
      <formula>$D294="X"</formula>
    </cfRule>
  </conditionalFormatting>
  <conditionalFormatting sqref="G294:G303">
    <cfRule type="expression" dxfId="3000" priority="567" stopIfTrue="1">
      <formula>$D294="X"</formula>
    </cfRule>
  </conditionalFormatting>
  <conditionalFormatting sqref="B304">
    <cfRule type="expression" dxfId="2999" priority="562" stopIfTrue="1">
      <formula>$D304="X"</formula>
    </cfRule>
  </conditionalFormatting>
  <conditionalFormatting sqref="E304">
    <cfRule type="expression" dxfId="2998" priority="558" stopIfTrue="1">
      <formula>$D304="X"</formula>
    </cfRule>
  </conditionalFormatting>
  <conditionalFormatting sqref="M304:N304">
    <cfRule type="expression" dxfId="2997" priority="557" stopIfTrue="1">
      <formula>$D304="X"</formula>
    </cfRule>
  </conditionalFormatting>
  <conditionalFormatting sqref="C304">
    <cfRule type="expression" dxfId="2996" priority="555" stopIfTrue="1">
      <formula>$D304="X"</formula>
    </cfRule>
  </conditionalFormatting>
  <conditionalFormatting sqref="L305:M314">
    <cfRule type="expression" dxfId="2995" priority="550" stopIfTrue="1">
      <formula>$D305="X"</formula>
    </cfRule>
  </conditionalFormatting>
  <conditionalFormatting sqref="G305:G314">
    <cfRule type="expression" dxfId="2994" priority="547" stopIfTrue="1">
      <formula>$D305="X"</formula>
    </cfRule>
  </conditionalFormatting>
  <conditionalFormatting sqref="B315">
    <cfRule type="expression" dxfId="2993" priority="542" stopIfTrue="1">
      <formula>$D315="X"</formula>
    </cfRule>
  </conditionalFormatting>
  <conditionalFormatting sqref="G315">
    <cfRule type="expression" dxfId="2992" priority="540" stopIfTrue="1">
      <formula>$D315="X"</formula>
    </cfRule>
  </conditionalFormatting>
  <conditionalFormatting sqref="E315">
    <cfRule type="expression" dxfId="2991" priority="538" stopIfTrue="1">
      <formula>$D315="X"</formula>
    </cfRule>
  </conditionalFormatting>
  <conditionalFormatting sqref="M315:N315">
    <cfRule type="expression" dxfId="2990" priority="537" stopIfTrue="1">
      <formula>$D315="X"</formula>
    </cfRule>
  </conditionalFormatting>
  <conditionalFormatting sqref="C315">
    <cfRule type="expression" dxfId="2989" priority="536" stopIfTrue="1">
      <formula>$D315="X"</formula>
    </cfRule>
  </conditionalFormatting>
  <conditionalFormatting sqref="L316:M325">
    <cfRule type="expression" dxfId="2988" priority="531" stopIfTrue="1">
      <formula>$D316="X"</formula>
    </cfRule>
  </conditionalFormatting>
  <conditionalFormatting sqref="G316:G325">
    <cfRule type="expression" dxfId="2987" priority="528" stopIfTrue="1">
      <formula>$D316="X"</formula>
    </cfRule>
  </conditionalFormatting>
  <conditionalFormatting sqref="B326">
    <cfRule type="expression" dxfId="2986" priority="523" stopIfTrue="1">
      <formula>$D326="X"</formula>
    </cfRule>
  </conditionalFormatting>
  <conditionalFormatting sqref="G326">
    <cfRule type="expression" dxfId="2985" priority="521" stopIfTrue="1">
      <formula>$D326="X"</formula>
    </cfRule>
  </conditionalFormatting>
  <conditionalFormatting sqref="E326">
    <cfRule type="expression" dxfId="2984" priority="519" stopIfTrue="1">
      <formula>$D326="X"</formula>
    </cfRule>
  </conditionalFormatting>
  <conditionalFormatting sqref="M326:N326">
    <cfRule type="expression" dxfId="2983" priority="518" stopIfTrue="1">
      <formula>$D326="X"</formula>
    </cfRule>
  </conditionalFormatting>
  <conditionalFormatting sqref="C326">
    <cfRule type="expression" dxfId="2982" priority="517" stopIfTrue="1">
      <formula>$D326="X"</formula>
    </cfRule>
  </conditionalFormatting>
  <conditionalFormatting sqref="L327:M336">
    <cfRule type="expression" dxfId="2981" priority="512" stopIfTrue="1">
      <formula>$D327="X"</formula>
    </cfRule>
  </conditionalFormatting>
  <conditionalFormatting sqref="G327:G336">
    <cfRule type="expression" dxfId="2980" priority="509" stopIfTrue="1">
      <formula>$D327="X"</formula>
    </cfRule>
  </conditionalFormatting>
  <conditionalFormatting sqref="G337">
    <cfRule type="expression" dxfId="2979" priority="502" stopIfTrue="1">
      <formula>$D337="X"</formula>
    </cfRule>
  </conditionalFormatting>
  <conditionalFormatting sqref="E337">
    <cfRule type="expression" dxfId="2978" priority="500" stopIfTrue="1">
      <formula>$D337="X"</formula>
    </cfRule>
  </conditionalFormatting>
  <conditionalFormatting sqref="M337:N337">
    <cfRule type="expression" dxfId="2977" priority="499" stopIfTrue="1">
      <formula>$D337="X"</formula>
    </cfRule>
  </conditionalFormatting>
  <conditionalFormatting sqref="C337">
    <cfRule type="expression" dxfId="2976" priority="498" stopIfTrue="1">
      <formula>$D337="X"</formula>
    </cfRule>
  </conditionalFormatting>
  <conditionalFormatting sqref="L338:M347">
    <cfRule type="expression" dxfId="2975" priority="493" stopIfTrue="1">
      <formula>$D338="X"</formula>
    </cfRule>
  </conditionalFormatting>
  <conditionalFormatting sqref="G338:G347">
    <cfRule type="expression" dxfId="2974" priority="490" stopIfTrue="1">
      <formula>$D338="X"</formula>
    </cfRule>
  </conditionalFormatting>
  <conditionalFormatting sqref="C348">
    <cfRule type="expression" dxfId="2973" priority="479" stopIfTrue="1">
      <formula>$D348="X"</formula>
    </cfRule>
  </conditionalFormatting>
  <conditionalFormatting sqref="N19:P19">
    <cfRule type="expression" dxfId="2972" priority="478" stopIfTrue="1">
      <formula>$D19="X"</formula>
    </cfRule>
  </conditionalFormatting>
  <conditionalFormatting sqref="G348">
    <cfRule type="expression" dxfId="2971" priority="483" stopIfTrue="1">
      <formula>$D348="X"</formula>
    </cfRule>
  </conditionalFormatting>
  <conditionalFormatting sqref="E348">
    <cfRule type="expression" dxfId="2970" priority="481" stopIfTrue="1">
      <formula>$D348="X"</formula>
    </cfRule>
  </conditionalFormatting>
  <conditionalFormatting sqref="M348:N348">
    <cfRule type="expression" dxfId="2969" priority="480" stopIfTrue="1">
      <formula>$D348="X"</formula>
    </cfRule>
  </conditionalFormatting>
  <conditionalFormatting sqref="N20:P20">
    <cfRule type="expression" dxfId="2968" priority="477" stopIfTrue="1">
      <formula>$D20="X"</formula>
    </cfRule>
  </conditionalFormatting>
  <conditionalFormatting sqref="N21:P28">
    <cfRule type="expression" dxfId="2967" priority="476" stopIfTrue="1">
      <formula>$D21="X"</formula>
    </cfRule>
  </conditionalFormatting>
  <conditionalFormatting sqref="N30:P30">
    <cfRule type="expression" dxfId="2966" priority="475" stopIfTrue="1">
      <formula>$D30="X"</formula>
    </cfRule>
  </conditionalFormatting>
  <conditionalFormatting sqref="N31:P31">
    <cfRule type="expression" dxfId="2965" priority="474" stopIfTrue="1">
      <formula>$D31="X"</formula>
    </cfRule>
  </conditionalFormatting>
  <conditionalFormatting sqref="N32:P39">
    <cfRule type="expression" dxfId="2964" priority="473" stopIfTrue="1">
      <formula>$D32="X"</formula>
    </cfRule>
  </conditionalFormatting>
  <conditionalFormatting sqref="N41:P41">
    <cfRule type="expression" dxfId="2963" priority="472" stopIfTrue="1">
      <formula>$D41="X"</formula>
    </cfRule>
  </conditionalFormatting>
  <conditionalFormatting sqref="N42:P42">
    <cfRule type="expression" dxfId="2962" priority="471" stopIfTrue="1">
      <formula>$D42="X"</formula>
    </cfRule>
  </conditionalFormatting>
  <conditionalFormatting sqref="N43:P50">
    <cfRule type="expression" dxfId="2961" priority="470" stopIfTrue="1">
      <formula>$D43="X"</formula>
    </cfRule>
  </conditionalFormatting>
  <conditionalFormatting sqref="N52:P52">
    <cfRule type="expression" dxfId="2960" priority="469" stopIfTrue="1">
      <formula>$D52="X"</formula>
    </cfRule>
  </conditionalFormatting>
  <conditionalFormatting sqref="N53:P53">
    <cfRule type="expression" dxfId="2959" priority="468" stopIfTrue="1">
      <formula>$D53="X"</formula>
    </cfRule>
  </conditionalFormatting>
  <conditionalFormatting sqref="N54:P61">
    <cfRule type="expression" dxfId="2958" priority="467" stopIfTrue="1">
      <formula>$D54="X"</formula>
    </cfRule>
  </conditionalFormatting>
  <conditionalFormatting sqref="N63:P63">
    <cfRule type="expression" dxfId="2957" priority="466" stopIfTrue="1">
      <formula>$D63="X"</formula>
    </cfRule>
  </conditionalFormatting>
  <conditionalFormatting sqref="N64:P64">
    <cfRule type="expression" dxfId="2956" priority="465" stopIfTrue="1">
      <formula>$D64="X"</formula>
    </cfRule>
  </conditionalFormatting>
  <conditionalFormatting sqref="N65:P72">
    <cfRule type="expression" dxfId="2955" priority="464" stopIfTrue="1">
      <formula>$D65="X"</formula>
    </cfRule>
  </conditionalFormatting>
  <conditionalFormatting sqref="N74:P74">
    <cfRule type="expression" dxfId="2954" priority="463" stopIfTrue="1">
      <formula>$D74="X"</formula>
    </cfRule>
  </conditionalFormatting>
  <conditionalFormatting sqref="N75:P75">
    <cfRule type="expression" dxfId="2953" priority="462" stopIfTrue="1">
      <formula>$D75="X"</formula>
    </cfRule>
  </conditionalFormatting>
  <conditionalFormatting sqref="N76:P83">
    <cfRule type="expression" dxfId="2952" priority="461" stopIfTrue="1">
      <formula>$D76="X"</formula>
    </cfRule>
  </conditionalFormatting>
  <conditionalFormatting sqref="N85:P85">
    <cfRule type="expression" dxfId="2951" priority="460" stopIfTrue="1">
      <formula>$D85="X"</formula>
    </cfRule>
  </conditionalFormatting>
  <conditionalFormatting sqref="N86:P86">
    <cfRule type="expression" dxfId="2950" priority="459" stopIfTrue="1">
      <formula>$D86="X"</formula>
    </cfRule>
  </conditionalFormatting>
  <conditionalFormatting sqref="N87:P94">
    <cfRule type="expression" dxfId="2949" priority="458" stopIfTrue="1">
      <formula>$D87="X"</formula>
    </cfRule>
  </conditionalFormatting>
  <conditionalFormatting sqref="N96:P96">
    <cfRule type="expression" dxfId="2948" priority="457" stopIfTrue="1">
      <formula>$D96="X"</formula>
    </cfRule>
  </conditionalFormatting>
  <conditionalFormatting sqref="N97:P97">
    <cfRule type="expression" dxfId="2947" priority="456" stopIfTrue="1">
      <formula>$D97="X"</formula>
    </cfRule>
  </conditionalFormatting>
  <conditionalFormatting sqref="N98:P105">
    <cfRule type="expression" dxfId="2946" priority="455" stopIfTrue="1">
      <formula>$D98="X"</formula>
    </cfRule>
  </conditionalFormatting>
  <conditionalFormatting sqref="N107:P107">
    <cfRule type="expression" dxfId="2945" priority="454" stopIfTrue="1">
      <formula>$D107="X"</formula>
    </cfRule>
  </conditionalFormatting>
  <conditionalFormatting sqref="N108:P108">
    <cfRule type="expression" dxfId="2944" priority="453" stopIfTrue="1">
      <formula>$D108="X"</formula>
    </cfRule>
  </conditionalFormatting>
  <conditionalFormatting sqref="N109:P116">
    <cfRule type="expression" dxfId="2943" priority="452" stopIfTrue="1">
      <formula>$D109="X"</formula>
    </cfRule>
  </conditionalFormatting>
  <conditionalFormatting sqref="N118:P118">
    <cfRule type="expression" dxfId="2942" priority="451" stopIfTrue="1">
      <formula>$D118="X"</formula>
    </cfRule>
  </conditionalFormatting>
  <conditionalFormatting sqref="N119:P119">
    <cfRule type="expression" dxfId="2941" priority="450" stopIfTrue="1">
      <formula>$D119="X"</formula>
    </cfRule>
  </conditionalFormatting>
  <conditionalFormatting sqref="N120:P127">
    <cfRule type="expression" dxfId="2940" priority="449" stopIfTrue="1">
      <formula>$D120="X"</formula>
    </cfRule>
  </conditionalFormatting>
  <conditionalFormatting sqref="N129:P129">
    <cfRule type="expression" dxfId="2939" priority="448" stopIfTrue="1">
      <formula>$D129="X"</formula>
    </cfRule>
  </conditionalFormatting>
  <conditionalFormatting sqref="N130:P130">
    <cfRule type="expression" dxfId="2938" priority="447" stopIfTrue="1">
      <formula>$D130="X"</formula>
    </cfRule>
  </conditionalFormatting>
  <conditionalFormatting sqref="N131:P138">
    <cfRule type="expression" dxfId="2937" priority="446" stopIfTrue="1">
      <formula>$D131="X"</formula>
    </cfRule>
  </conditionalFormatting>
  <conditionalFormatting sqref="N140:P140">
    <cfRule type="expression" dxfId="2936" priority="445" stopIfTrue="1">
      <formula>$D140="X"</formula>
    </cfRule>
  </conditionalFormatting>
  <conditionalFormatting sqref="N141:P141">
    <cfRule type="expression" dxfId="2935" priority="444" stopIfTrue="1">
      <formula>$D141="X"</formula>
    </cfRule>
  </conditionalFormatting>
  <conditionalFormatting sqref="N142:P149">
    <cfRule type="expression" dxfId="2934" priority="443" stopIfTrue="1">
      <formula>$D142="X"</formula>
    </cfRule>
  </conditionalFormatting>
  <conditionalFormatting sqref="N151:P151">
    <cfRule type="expression" dxfId="2933" priority="442" stopIfTrue="1">
      <formula>$D151="X"</formula>
    </cfRule>
  </conditionalFormatting>
  <conditionalFormatting sqref="N152:P152">
    <cfRule type="expression" dxfId="2932" priority="441" stopIfTrue="1">
      <formula>$D152="X"</formula>
    </cfRule>
  </conditionalFormatting>
  <conditionalFormatting sqref="N153:P160">
    <cfRule type="expression" dxfId="2931" priority="440" stopIfTrue="1">
      <formula>$D153="X"</formula>
    </cfRule>
  </conditionalFormatting>
  <conditionalFormatting sqref="N162:P162">
    <cfRule type="expression" dxfId="2930" priority="439" stopIfTrue="1">
      <formula>$D162="X"</formula>
    </cfRule>
  </conditionalFormatting>
  <conditionalFormatting sqref="N163:P163">
    <cfRule type="expression" dxfId="2929" priority="438" stopIfTrue="1">
      <formula>$D163="X"</formula>
    </cfRule>
  </conditionalFormatting>
  <conditionalFormatting sqref="N164:P171">
    <cfRule type="expression" dxfId="2928" priority="437" stopIfTrue="1">
      <formula>$D164="X"</formula>
    </cfRule>
  </conditionalFormatting>
  <conditionalFormatting sqref="N173:P173">
    <cfRule type="expression" dxfId="2927" priority="436" stopIfTrue="1">
      <formula>$D173="X"</formula>
    </cfRule>
  </conditionalFormatting>
  <conditionalFormatting sqref="N174:P174">
    <cfRule type="expression" dxfId="2926" priority="435" stopIfTrue="1">
      <formula>$D174="X"</formula>
    </cfRule>
  </conditionalFormatting>
  <conditionalFormatting sqref="N175:P182">
    <cfRule type="expression" dxfId="2925" priority="434" stopIfTrue="1">
      <formula>$D175="X"</formula>
    </cfRule>
  </conditionalFormatting>
  <conditionalFormatting sqref="N184:P184">
    <cfRule type="expression" dxfId="2924" priority="433" stopIfTrue="1">
      <formula>$D184="X"</formula>
    </cfRule>
  </conditionalFormatting>
  <conditionalFormatting sqref="N185:P185">
    <cfRule type="expression" dxfId="2923" priority="432" stopIfTrue="1">
      <formula>$D185="X"</formula>
    </cfRule>
  </conditionalFormatting>
  <conditionalFormatting sqref="N186:P193">
    <cfRule type="expression" dxfId="2922" priority="431" stopIfTrue="1">
      <formula>$D186="X"</formula>
    </cfRule>
  </conditionalFormatting>
  <conditionalFormatting sqref="N195:P195">
    <cfRule type="expression" dxfId="2921" priority="430" stopIfTrue="1">
      <formula>$D195="X"</formula>
    </cfRule>
  </conditionalFormatting>
  <conditionalFormatting sqref="N196:P196">
    <cfRule type="expression" dxfId="2920" priority="429" stopIfTrue="1">
      <formula>$D196="X"</formula>
    </cfRule>
  </conditionalFormatting>
  <conditionalFormatting sqref="N197:P204">
    <cfRule type="expression" dxfId="2919" priority="428" stopIfTrue="1">
      <formula>$D197="X"</formula>
    </cfRule>
  </conditionalFormatting>
  <conditionalFormatting sqref="N206:P206">
    <cfRule type="expression" dxfId="2918" priority="427" stopIfTrue="1">
      <formula>$D206="X"</formula>
    </cfRule>
  </conditionalFormatting>
  <conditionalFormatting sqref="N207:P207">
    <cfRule type="expression" dxfId="2917" priority="426" stopIfTrue="1">
      <formula>$D207="X"</formula>
    </cfRule>
  </conditionalFormatting>
  <conditionalFormatting sqref="N208:P215">
    <cfRule type="expression" dxfId="2916" priority="425" stopIfTrue="1">
      <formula>$D208="X"</formula>
    </cfRule>
  </conditionalFormatting>
  <conditionalFormatting sqref="N217:P217">
    <cfRule type="expression" dxfId="2915" priority="424" stopIfTrue="1">
      <formula>$D217="X"</formula>
    </cfRule>
  </conditionalFormatting>
  <conditionalFormatting sqref="N218:P218">
    <cfRule type="expression" dxfId="2914" priority="423" stopIfTrue="1">
      <formula>$D218="X"</formula>
    </cfRule>
  </conditionalFormatting>
  <conditionalFormatting sqref="N219:P226">
    <cfRule type="expression" dxfId="2913" priority="422" stopIfTrue="1">
      <formula>$D219="X"</formula>
    </cfRule>
  </conditionalFormatting>
  <conditionalFormatting sqref="N228:P228">
    <cfRule type="expression" dxfId="2912" priority="421" stopIfTrue="1">
      <formula>$D228="X"</formula>
    </cfRule>
  </conditionalFormatting>
  <conditionalFormatting sqref="N229:P229">
    <cfRule type="expression" dxfId="2911" priority="420" stopIfTrue="1">
      <formula>$D229="X"</formula>
    </cfRule>
  </conditionalFormatting>
  <conditionalFormatting sqref="N230:P237">
    <cfRule type="expression" dxfId="2910" priority="419" stopIfTrue="1">
      <formula>$D230="X"</formula>
    </cfRule>
  </conditionalFormatting>
  <conditionalFormatting sqref="N239:P239">
    <cfRule type="expression" dxfId="2909" priority="418" stopIfTrue="1">
      <formula>$D239="X"</formula>
    </cfRule>
  </conditionalFormatting>
  <conditionalFormatting sqref="N240:P240">
    <cfRule type="expression" dxfId="2908" priority="417" stopIfTrue="1">
      <formula>$D240="X"</formula>
    </cfRule>
  </conditionalFormatting>
  <conditionalFormatting sqref="N241:P248">
    <cfRule type="expression" dxfId="2907" priority="416" stopIfTrue="1">
      <formula>$D241="X"</formula>
    </cfRule>
  </conditionalFormatting>
  <conditionalFormatting sqref="N250:P250">
    <cfRule type="expression" dxfId="2906" priority="415" stopIfTrue="1">
      <formula>$D250="X"</formula>
    </cfRule>
  </conditionalFormatting>
  <conditionalFormatting sqref="N251:P251">
    <cfRule type="expression" dxfId="2905" priority="414" stopIfTrue="1">
      <formula>$D251="X"</formula>
    </cfRule>
  </conditionalFormatting>
  <conditionalFormatting sqref="N252:P259">
    <cfRule type="expression" dxfId="2904" priority="413" stopIfTrue="1">
      <formula>$D252="X"</formula>
    </cfRule>
  </conditionalFormatting>
  <conditionalFormatting sqref="N261:P261">
    <cfRule type="expression" dxfId="2903" priority="412" stopIfTrue="1">
      <formula>$D261="X"</formula>
    </cfRule>
  </conditionalFormatting>
  <conditionalFormatting sqref="N262:P262">
    <cfRule type="expression" dxfId="2902" priority="411" stopIfTrue="1">
      <formula>$D262="X"</formula>
    </cfRule>
  </conditionalFormatting>
  <conditionalFormatting sqref="N263:P270">
    <cfRule type="expression" dxfId="2901" priority="410" stopIfTrue="1">
      <formula>$D263="X"</formula>
    </cfRule>
  </conditionalFormatting>
  <conditionalFormatting sqref="N272:P272">
    <cfRule type="expression" dxfId="2900" priority="409" stopIfTrue="1">
      <formula>$D272="X"</formula>
    </cfRule>
  </conditionalFormatting>
  <conditionalFormatting sqref="N273:P273">
    <cfRule type="expression" dxfId="2899" priority="408" stopIfTrue="1">
      <formula>$D273="X"</formula>
    </cfRule>
  </conditionalFormatting>
  <conditionalFormatting sqref="N274:P281">
    <cfRule type="expression" dxfId="2898" priority="407" stopIfTrue="1">
      <formula>$D274="X"</formula>
    </cfRule>
  </conditionalFormatting>
  <conditionalFormatting sqref="N283:P283">
    <cfRule type="expression" dxfId="2897" priority="406" stopIfTrue="1">
      <formula>$D283="X"</formula>
    </cfRule>
  </conditionalFormatting>
  <conditionalFormatting sqref="N284:P284">
    <cfRule type="expression" dxfId="2896" priority="405" stopIfTrue="1">
      <formula>$D284="X"</formula>
    </cfRule>
  </conditionalFormatting>
  <conditionalFormatting sqref="N285:P292">
    <cfRule type="expression" dxfId="2895" priority="404" stopIfTrue="1">
      <formula>$D285="X"</formula>
    </cfRule>
  </conditionalFormatting>
  <conditionalFormatting sqref="N294:P294">
    <cfRule type="expression" dxfId="2894" priority="403" stopIfTrue="1">
      <formula>$D294="X"</formula>
    </cfRule>
  </conditionalFormatting>
  <conditionalFormatting sqref="N295:P295">
    <cfRule type="expression" dxfId="2893" priority="402" stopIfTrue="1">
      <formula>$D295="X"</formula>
    </cfRule>
  </conditionalFormatting>
  <conditionalFormatting sqref="N296:P303">
    <cfRule type="expression" dxfId="2892" priority="401" stopIfTrue="1">
      <formula>$D296="X"</formula>
    </cfRule>
  </conditionalFormatting>
  <conditionalFormatting sqref="N305:P305">
    <cfRule type="expression" dxfId="2891" priority="400" stopIfTrue="1">
      <formula>$D305="X"</formula>
    </cfRule>
  </conditionalFormatting>
  <conditionalFormatting sqref="N306:P306">
    <cfRule type="expression" dxfId="2890" priority="399" stopIfTrue="1">
      <formula>$D306="X"</formula>
    </cfRule>
  </conditionalFormatting>
  <conditionalFormatting sqref="N307:P314">
    <cfRule type="expression" dxfId="2889" priority="398" stopIfTrue="1">
      <formula>$D307="X"</formula>
    </cfRule>
  </conditionalFormatting>
  <conditionalFormatting sqref="N316:P316">
    <cfRule type="expression" dxfId="2888" priority="397" stopIfTrue="1">
      <formula>$D316="X"</formula>
    </cfRule>
  </conditionalFormatting>
  <conditionalFormatting sqref="N317:P317">
    <cfRule type="expression" dxfId="2887" priority="396" stopIfTrue="1">
      <formula>$D317="X"</formula>
    </cfRule>
  </conditionalFormatting>
  <conditionalFormatting sqref="N318:P325">
    <cfRule type="expression" dxfId="2886" priority="395" stopIfTrue="1">
      <formula>$D318="X"</formula>
    </cfRule>
  </conditionalFormatting>
  <conditionalFormatting sqref="N327:P327">
    <cfRule type="expression" dxfId="2885" priority="394" stopIfTrue="1">
      <formula>$D327="X"</formula>
    </cfRule>
  </conditionalFormatting>
  <conditionalFormatting sqref="N328:P328">
    <cfRule type="expression" dxfId="2884" priority="393" stopIfTrue="1">
      <formula>$D328="X"</formula>
    </cfRule>
  </conditionalFormatting>
  <conditionalFormatting sqref="N329:P336">
    <cfRule type="expression" dxfId="2883" priority="392" stopIfTrue="1">
      <formula>$D329="X"</formula>
    </cfRule>
  </conditionalFormatting>
  <conditionalFormatting sqref="N338:P338">
    <cfRule type="expression" dxfId="2882" priority="391" stopIfTrue="1">
      <formula>$D338="X"</formula>
    </cfRule>
  </conditionalFormatting>
  <conditionalFormatting sqref="N339:P339">
    <cfRule type="expression" dxfId="2881" priority="390" stopIfTrue="1">
      <formula>$D339="X"</formula>
    </cfRule>
  </conditionalFormatting>
  <conditionalFormatting sqref="N340:P347">
    <cfRule type="expression" dxfId="2880" priority="389" stopIfTrue="1">
      <formula>$D340="X"</formula>
    </cfRule>
  </conditionalFormatting>
  <conditionalFormatting sqref="N8:P8">
    <cfRule type="expression" dxfId="2879" priority="388" stopIfTrue="1">
      <formula>$D8="X"</formula>
    </cfRule>
  </conditionalFormatting>
  <conditionalFormatting sqref="N9:P9">
    <cfRule type="expression" dxfId="2878" priority="387" stopIfTrue="1">
      <formula>$D9="X"</formula>
    </cfRule>
  </conditionalFormatting>
  <conditionalFormatting sqref="N10:P17">
    <cfRule type="expression" dxfId="2877" priority="386" stopIfTrue="1">
      <formula>$D10="X"</formula>
    </cfRule>
  </conditionalFormatting>
  <conditionalFormatting sqref="B337">
    <cfRule type="expression" dxfId="2876" priority="385" stopIfTrue="1">
      <formula>$D337="X"</formula>
    </cfRule>
  </conditionalFormatting>
  <conditionalFormatting sqref="B348">
    <cfRule type="expression" dxfId="2875" priority="384" stopIfTrue="1">
      <formula>$D348="X"</formula>
    </cfRule>
  </conditionalFormatting>
  <conditionalFormatting sqref="L18">
    <cfRule type="expression" dxfId="2874" priority="379" stopIfTrue="1">
      <formula>$D18="X"</formula>
    </cfRule>
  </conditionalFormatting>
  <conditionalFormatting sqref="L293">
    <cfRule type="expression" dxfId="2873" priority="348" stopIfTrue="1">
      <formula>$D293="X"</formula>
    </cfRule>
  </conditionalFormatting>
  <conditionalFormatting sqref="L29">
    <cfRule type="expression" dxfId="2872" priority="372" stopIfTrue="1">
      <formula>$D29="X"</formula>
    </cfRule>
  </conditionalFormatting>
  <conditionalFormatting sqref="L40">
    <cfRule type="expression" dxfId="2871" priority="371" stopIfTrue="1">
      <formula>$D40="X"</formula>
    </cfRule>
  </conditionalFormatting>
  <conditionalFormatting sqref="L51">
    <cfRule type="expression" dxfId="2870" priority="370" stopIfTrue="1">
      <formula>$D51="X"</formula>
    </cfRule>
  </conditionalFormatting>
  <conditionalFormatting sqref="L62">
    <cfRule type="expression" dxfId="2869" priority="369" stopIfTrue="1">
      <formula>$D62="X"</formula>
    </cfRule>
  </conditionalFormatting>
  <conditionalFormatting sqref="L73">
    <cfRule type="expression" dxfId="2868" priority="368" stopIfTrue="1">
      <formula>$D73="X"</formula>
    </cfRule>
  </conditionalFormatting>
  <conditionalFormatting sqref="L84">
    <cfRule type="expression" dxfId="2867" priority="367" stopIfTrue="1">
      <formula>$D84="X"</formula>
    </cfRule>
  </conditionalFormatting>
  <conditionalFormatting sqref="L95">
    <cfRule type="expression" dxfId="2866" priority="366" stopIfTrue="1">
      <formula>$D95="X"</formula>
    </cfRule>
  </conditionalFormatting>
  <conditionalFormatting sqref="L106">
    <cfRule type="expression" dxfId="2865" priority="365" stopIfTrue="1">
      <formula>$D106="X"</formula>
    </cfRule>
  </conditionalFormatting>
  <conditionalFormatting sqref="L117">
    <cfRule type="expression" dxfId="2864" priority="364" stopIfTrue="1">
      <formula>$D117="X"</formula>
    </cfRule>
  </conditionalFormatting>
  <conditionalFormatting sqref="L128">
    <cfRule type="expression" dxfId="2863" priority="363" stopIfTrue="1">
      <formula>$D128="X"</formula>
    </cfRule>
  </conditionalFormatting>
  <conditionalFormatting sqref="L139">
    <cfRule type="expression" dxfId="2862" priority="362" stopIfTrue="1">
      <formula>$D139="X"</formula>
    </cfRule>
  </conditionalFormatting>
  <conditionalFormatting sqref="L150">
    <cfRule type="expression" dxfId="2861" priority="361" stopIfTrue="1">
      <formula>$D150="X"</formula>
    </cfRule>
  </conditionalFormatting>
  <conditionalFormatting sqref="L161">
    <cfRule type="expression" dxfId="2860" priority="360" stopIfTrue="1">
      <formula>$D161="X"</formula>
    </cfRule>
  </conditionalFormatting>
  <conditionalFormatting sqref="L172">
    <cfRule type="expression" dxfId="2859" priority="359" stopIfTrue="1">
      <formula>$D172="X"</formula>
    </cfRule>
  </conditionalFormatting>
  <conditionalFormatting sqref="L183">
    <cfRule type="expression" dxfId="2858" priority="358" stopIfTrue="1">
      <formula>$D183="X"</formula>
    </cfRule>
  </conditionalFormatting>
  <conditionalFormatting sqref="L194">
    <cfRule type="expression" dxfId="2857" priority="357" stopIfTrue="1">
      <formula>$D194="X"</formula>
    </cfRule>
  </conditionalFormatting>
  <conditionalFormatting sqref="L205">
    <cfRule type="expression" dxfId="2856" priority="356" stopIfTrue="1">
      <formula>$D205="X"</formula>
    </cfRule>
  </conditionalFormatting>
  <conditionalFormatting sqref="L216">
    <cfRule type="expression" dxfId="2855" priority="355" stopIfTrue="1">
      <formula>$D216="X"</formula>
    </cfRule>
  </conditionalFormatting>
  <conditionalFormatting sqref="L227">
    <cfRule type="expression" dxfId="2854" priority="354" stopIfTrue="1">
      <formula>$D227="X"</formula>
    </cfRule>
  </conditionalFormatting>
  <conditionalFormatting sqref="L238">
    <cfRule type="expression" dxfId="2853" priority="353" stopIfTrue="1">
      <formula>$D238="X"</formula>
    </cfRule>
  </conditionalFormatting>
  <conditionalFormatting sqref="L249">
    <cfRule type="expression" dxfId="2852" priority="352" stopIfTrue="1">
      <formula>$D249="X"</formula>
    </cfRule>
  </conditionalFormatting>
  <conditionalFormatting sqref="L260">
    <cfRule type="expression" dxfId="2851" priority="351" stopIfTrue="1">
      <formula>$D260="X"</formula>
    </cfRule>
  </conditionalFormatting>
  <conditionalFormatting sqref="L271">
    <cfRule type="expression" dxfId="2850" priority="350" stopIfTrue="1">
      <formula>$D271="X"</formula>
    </cfRule>
  </conditionalFormatting>
  <conditionalFormatting sqref="L282">
    <cfRule type="expression" dxfId="2849" priority="349" stopIfTrue="1">
      <formula>$D282="X"</formula>
    </cfRule>
  </conditionalFormatting>
  <conditionalFormatting sqref="L304">
    <cfRule type="expression" dxfId="2848" priority="347" stopIfTrue="1">
      <formula>$D304="X"</formula>
    </cfRule>
  </conditionalFormatting>
  <conditionalFormatting sqref="L315">
    <cfRule type="expression" dxfId="2847" priority="346" stopIfTrue="1">
      <formula>$D315="X"</formula>
    </cfRule>
  </conditionalFormatting>
  <conditionalFormatting sqref="L326">
    <cfRule type="expression" dxfId="2846" priority="345" stopIfTrue="1">
      <formula>$D326="X"</formula>
    </cfRule>
  </conditionalFormatting>
  <conditionalFormatting sqref="L337">
    <cfRule type="expression" dxfId="2845" priority="344" stopIfTrue="1">
      <formula>$D337="X"</formula>
    </cfRule>
  </conditionalFormatting>
  <conditionalFormatting sqref="L348">
    <cfRule type="expression" dxfId="2844" priority="343" stopIfTrue="1">
      <formula>$D348="X"</formula>
    </cfRule>
  </conditionalFormatting>
  <conditionalFormatting sqref="B19:B28">
    <cfRule type="expression" dxfId="2843" priority="341" stopIfTrue="1">
      <formula>$D19="X"</formula>
    </cfRule>
  </conditionalFormatting>
  <conditionalFormatting sqref="B30:B39">
    <cfRule type="expression" dxfId="2842" priority="340" stopIfTrue="1">
      <formula>$D30="X"</formula>
    </cfRule>
  </conditionalFormatting>
  <conditionalFormatting sqref="B41:B50">
    <cfRule type="expression" dxfId="2841" priority="339" stopIfTrue="1">
      <formula>$D41="X"</formula>
    </cfRule>
  </conditionalFormatting>
  <conditionalFormatting sqref="B52:B61">
    <cfRule type="expression" dxfId="2840" priority="338" stopIfTrue="1">
      <formula>$D52="X"</formula>
    </cfRule>
  </conditionalFormatting>
  <conditionalFormatting sqref="B63:B72">
    <cfRule type="expression" dxfId="2839" priority="337" stopIfTrue="1">
      <formula>$D63="X"</formula>
    </cfRule>
  </conditionalFormatting>
  <conditionalFormatting sqref="B74:B83">
    <cfRule type="expression" dxfId="2838" priority="336" stopIfTrue="1">
      <formula>$D74="X"</formula>
    </cfRule>
  </conditionalFormatting>
  <conditionalFormatting sqref="B85:B94">
    <cfRule type="expression" dxfId="2837" priority="335" stopIfTrue="1">
      <formula>$D85="X"</formula>
    </cfRule>
  </conditionalFormatting>
  <conditionalFormatting sqref="B96:B105">
    <cfRule type="expression" dxfId="2836" priority="334" stopIfTrue="1">
      <formula>$D96="X"</formula>
    </cfRule>
  </conditionalFormatting>
  <conditionalFormatting sqref="B107:B116">
    <cfRule type="expression" dxfId="2835" priority="333" stopIfTrue="1">
      <formula>$D107="X"</formula>
    </cfRule>
  </conditionalFormatting>
  <conditionalFormatting sqref="B118:B127">
    <cfRule type="expression" dxfId="2834" priority="332" stopIfTrue="1">
      <formula>$D118="X"</formula>
    </cfRule>
  </conditionalFormatting>
  <conditionalFormatting sqref="B129:B138">
    <cfRule type="expression" dxfId="2833" priority="331" stopIfTrue="1">
      <formula>$D129="X"</formula>
    </cfRule>
  </conditionalFormatting>
  <conditionalFormatting sqref="B140:B149">
    <cfRule type="expression" dxfId="2832" priority="330" stopIfTrue="1">
      <formula>$D140="X"</formula>
    </cfRule>
  </conditionalFormatting>
  <conditionalFormatting sqref="B151:B160">
    <cfRule type="expression" dxfId="2831" priority="329" stopIfTrue="1">
      <formula>$D151="X"</formula>
    </cfRule>
  </conditionalFormatting>
  <conditionalFormatting sqref="B162:B171">
    <cfRule type="expression" dxfId="2830" priority="328" stopIfTrue="1">
      <formula>$D162="X"</formula>
    </cfRule>
  </conditionalFormatting>
  <conditionalFormatting sqref="B173:B182">
    <cfRule type="expression" dxfId="2829" priority="327" stopIfTrue="1">
      <formula>$D173="X"</formula>
    </cfRule>
  </conditionalFormatting>
  <conditionalFormatting sqref="B184:B193">
    <cfRule type="expression" dxfId="2828" priority="326" stopIfTrue="1">
      <formula>$D184="X"</formula>
    </cfRule>
  </conditionalFormatting>
  <conditionalFormatting sqref="B195:B204">
    <cfRule type="expression" dxfId="2827" priority="325" stopIfTrue="1">
      <formula>$D195="X"</formula>
    </cfRule>
  </conditionalFormatting>
  <conditionalFormatting sqref="B206:B215">
    <cfRule type="expression" dxfId="2826" priority="324" stopIfTrue="1">
      <formula>$D206="X"</formula>
    </cfRule>
  </conditionalFormatting>
  <conditionalFormatting sqref="B217:B226">
    <cfRule type="expression" dxfId="2825" priority="323" stopIfTrue="1">
      <formula>$D217="X"</formula>
    </cfRule>
  </conditionalFormatting>
  <conditionalFormatting sqref="B228:B237">
    <cfRule type="expression" dxfId="2824" priority="322" stopIfTrue="1">
      <formula>$D228="X"</formula>
    </cfRule>
  </conditionalFormatting>
  <conditionalFormatting sqref="B239:B248">
    <cfRule type="expression" dxfId="2823" priority="321" stopIfTrue="1">
      <formula>$D239="X"</formula>
    </cfRule>
  </conditionalFormatting>
  <conditionalFormatting sqref="B250:B259">
    <cfRule type="expression" dxfId="2822" priority="320" stopIfTrue="1">
      <formula>$D250="X"</formula>
    </cfRule>
  </conditionalFormatting>
  <conditionalFormatting sqref="B261:B270">
    <cfRule type="expression" dxfId="2821" priority="319" stopIfTrue="1">
      <formula>$D261="X"</formula>
    </cfRule>
  </conditionalFormatting>
  <conditionalFormatting sqref="B272:B281">
    <cfRule type="expression" dxfId="2820" priority="318" stopIfTrue="1">
      <formula>$D272="X"</formula>
    </cfRule>
  </conditionalFormatting>
  <conditionalFormatting sqref="B283:B292">
    <cfRule type="expression" dxfId="2819" priority="317" stopIfTrue="1">
      <formula>$D283="X"</formula>
    </cfRule>
  </conditionalFormatting>
  <conditionalFormatting sqref="B294:B303">
    <cfRule type="expression" dxfId="2818" priority="316" stopIfTrue="1">
      <formula>$D294="X"</formula>
    </cfRule>
  </conditionalFormatting>
  <conditionalFormatting sqref="B305:B314">
    <cfRule type="expression" dxfId="2817" priority="315" stopIfTrue="1">
      <formula>$D305="X"</formula>
    </cfRule>
  </conditionalFormatting>
  <conditionalFormatting sqref="B316:B325">
    <cfRule type="expression" dxfId="2816" priority="314" stopIfTrue="1">
      <formula>$D316="X"</formula>
    </cfRule>
  </conditionalFormatting>
  <conditionalFormatting sqref="B327:B336">
    <cfRule type="expression" dxfId="2815" priority="313" stopIfTrue="1">
      <formula>$D327="X"</formula>
    </cfRule>
  </conditionalFormatting>
  <conditionalFormatting sqref="B338:B347">
    <cfRule type="expression" dxfId="2814" priority="312" stopIfTrue="1">
      <formula>$D338="X"</formula>
    </cfRule>
  </conditionalFormatting>
  <conditionalFormatting sqref="B8:B17">
    <cfRule type="expression" dxfId="2813" priority="311" stopIfTrue="1">
      <formula>$D8="X"</formula>
    </cfRule>
  </conditionalFormatting>
  <conditionalFormatting sqref="A8">
    <cfRule type="expression" dxfId="2812" priority="2195" stopIfTrue="1">
      <formula>$D18="X"</formula>
    </cfRule>
  </conditionalFormatting>
  <conditionalFormatting sqref="A19">
    <cfRule type="expression" dxfId="2811" priority="310" stopIfTrue="1">
      <formula>$D29="X"</formula>
    </cfRule>
  </conditionalFormatting>
  <conditionalFormatting sqref="A30">
    <cfRule type="expression" dxfId="2810" priority="309" stopIfTrue="1">
      <formula>$D40="X"</formula>
    </cfRule>
  </conditionalFormatting>
  <conditionalFormatting sqref="A41">
    <cfRule type="expression" dxfId="2809" priority="308" stopIfTrue="1">
      <formula>$D51="X"</formula>
    </cfRule>
  </conditionalFormatting>
  <conditionalFormatting sqref="A52">
    <cfRule type="expression" dxfId="2808" priority="307" stopIfTrue="1">
      <formula>$D62="X"</formula>
    </cfRule>
  </conditionalFormatting>
  <conditionalFormatting sqref="A63">
    <cfRule type="expression" dxfId="2807" priority="306" stopIfTrue="1">
      <formula>$D73="X"</formula>
    </cfRule>
  </conditionalFormatting>
  <conditionalFormatting sqref="A74">
    <cfRule type="expression" dxfId="2806" priority="305" stopIfTrue="1">
      <formula>$D84="X"</formula>
    </cfRule>
  </conditionalFormatting>
  <conditionalFormatting sqref="A85">
    <cfRule type="expression" dxfId="2805" priority="304" stopIfTrue="1">
      <formula>$D95="X"</formula>
    </cfRule>
  </conditionalFormatting>
  <conditionalFormatting sqref="A96">
    <cfRule type="expression" dxfId="2804" priority="303" stopIfTrue="1">
      <formula>$D106="X"</formula>
    </cfRule>
  </conditionalFormatting>
  <conditionalFormatting sqref="A107">
    <cfRule type="expression" dxfId="2803" priority="302" stopIfTrue="1">
      <formula>$D117="X"</formula>
    </cfRule>
  </conditionalFormatting>
  <conditionalFormatting sqref="A118">
    <cfRule type="expression" dxfId="2802" priority="301" stopIfTrue="1">
      <formula>$D128="X"</formula>
    </cfRule>
  </conditionalFormatting>
  <conditionalFormatting sqref="A129">
    <cfRule type="expression" dxfId="2801" priority="300" stopIfTrue="1">
      <formula>$D139="X"</formula>
    </cfRule>
  </conditionalFormatting>
  <conditionalFormatting sqref="A140">
    <cfRule type="expression" dxfId="2800" priority="299" stopIfTrue="1">
      <formula>$D150="X"</formula>
    </cfRule>
  </conditionalFormatting>
  <conditionalFormatting sqref="A151">
    <cfRule type="expression" dxfId="2799" priority="298" stopIfTrue="1">
      <formula>$D161="X"</formula>
    </cfRule>
  </conditionalFormatting>
  <conditionalFormatting sqref="A162">
    <cfRule type="expression" dxfId="2798" priority="297" stopIfTrue="1">
      <formula>$D172="X"</formula>
    </cfRule>
  </conditionalFormatting>
  <conditionalFormatting sqref="A173">
    <cfRule type="expression" dxfId="2797" priority="296" stopIfTrue="1">
      <formula>$D183="X"</formula>
    </cfRule>
  </conditionalFormatting>
  <conditionalFormatting sqref="A184">
    <cfRule type="expression" dxfId="2796" priority="295" stopIfTrue="1">
      <formula>$D194="X"</formula>
    </cfRule>
  </conditionalFormatting>
  <conditionalFormatting sqref="A195">
    <cfRule type="expression" dxfId="2795" priority="294" stopIfTrue="1">
      <formula>$D205="X"</formula>
    </cfRule>
  </conditionalFormatting>
  <conditionalFormatting sqref="A206">
    <cfRule type="expression" dxfId="2794" priority="293" stopIfTrue="1">
      <formula>$D216="X"</formula>
    </cfRule>
  </conditionalFormatting>
  <conditionalFormatting sqref="A217">
    <cfRule type="expression" dxfId="2793" priority="292" stopIfTrue="1">
      <formula>$D227="X"</formula>
    </cfRule>
  </conditionalFormatting>
  <conditionalFormatting sqref="A228">
    <cfRule type="expression" dxfId="2792" priority="291" stopIfTrue="1">
      <formula>$D238="X"</formula>
    </cfRule>
  </conditionalFormatting>
  <conditionalFormatting sqref="A239">
    <cfRule type="expression" dxfId="2791" priority="290" stopIfTrue="1">
      <formula>$D249="X"</formula>
    </cfRule>
  </conditionalFormatting>
  <conditionalFormatting sqref="A250">
    <cfRule type="expression" dxfId="2790" priority="289" stopIfTrue="1">
      <formula>$D260="X"</formula>
    </cfRule>
  </conditionalFormatting>
  <conditionalFormatting sqref="A261">
    <cfRule type="expression" dxfId="2789" priority="288" stopIfTrue="1">
      <formula>$D271="X"</formula>
    </cfRule>
  </conditionalFormatting>
  <conditionalFormatting sqref="A272">
    <cfRule type="expression" dxfId="2788" priority="287" stopIfTrue="1">
      <formula>$D282="X"</formula>
    </cfRule>
  </conditionalFormatting>
  <conditionalFormatting sqref="A283">
    <cfRule type="expression" dxfId="2787" priority="286" stopIfTrue="1">
      <formula>$D293="X"</formula>
    </cfRule>
  </conditionalFormatting>
  <conditionalFormatting sqref="A294">
    <cfRule type="expression" dxfId="2786" priority="285" stopIfTrue="1">
      <formula>$D304="X"</formula>
    </cfRule>
  </conditionalFormatting>
  <conditionalFormatting sqref="A305">
    <cfRule type="expression" dxfId="2785" priority="284" stopIfTrue="1">
      <formula>$D315="X"</formula>
    </cfRule>
  </conditionalFormatting>
  <conditionalFormatting sqref="A316">
    <cfRule type="expression" dxfId="2784" priority="283" stopIfTrue="1">
      <formula>$D326="X"</formula>
    </cfRule>
  </conditionalFormatting>
  <conditionalFormatting sqref="A327">
    <cfRule type="expression" dxfId="2783" priority="282" stopIfTrue="1">
      <formula>$D337="X"</formula>
    </cfRule>
  </conditionalFormatting>
  <conditionalFormatting sqref="A338">
    <cfRule type="expression" dxfId="2782" priority="281" stopIfTrue="1">
      <formula>$D348="X"</formula>
    </cfRule>
  </conditionalFormatting>
  <conditionalFormatting sqref="E18 E29 E40 E51 E62 E73 E84 E95 E106 E117 E128 E139 E150 E161 E172 E183 E194 E205 E216 E227 E238 E249 E260 E271 E282 E293 E304 E315 E326 E337 E348">
    <cfRule type="expression" dxfId="2781" priority="2381" stopIfTrue="1">
      <formula>AND(LEN(B18)=0,$E18&gt;0,OR($E18&lt;$F7,ISBLANK(F7)))</formula>
    </cfRule>
  </conditionalFormatting>
  <conditionalFormatting sqref="I8:J17 I140:J149 I206:J215">
    <cfRule type="expression" dxfId="2780" priority="2383" stopIfTrue="1">
      <formula>OR(AND(#REF!=0,$D8&lt;&gt;"X",$I8&lt;&gt;"U",$I8&lt;&gt;"u",$I8&lt;&gt;"K",I8&lt;&gt;"k",$I8&lt;&gt;"F",$I8&lt;&gt;"f",LEN($B8)&lt;&gt;0),AND($D8="X",$I8&lt;&gt;""),AND(#REF!&lt;&gt;0,OR($I8="F",$I8="f")))</formula>
    </cfRule>
  </conditionalFormatting>
  <conditionalFormatting sqref="I19:J28 I30:J39 I52:J61 I63:J72 I74:J83 I85:J94 I96:J105 I107:J116 I118:J127 I129:J138 I151:J160 I162:J171 I173:J182 I184:J193 I195:J204 I217:J226 I228:J237 I239:J248 I250:J259 I261:J270 I272:J281 I283:J292 I294:J303 I305:J314 I316:J325 I327:J336 I338:J347">
    <cfRule type="expression" dxfId="2779" priority="2391" stopIfTrue="1">
      <formula>OR(AND(#REF!=0,$D19&lt;&gt;"X",$I19&lt;&gt;"U",$I19&lt;&gt;"u",$I19&lt;&gt;"K",I19&lt;&gt;"k",$I19&lt;&gt;"F",$I19&lt;&gt;"f",LEN($B19)&lt;&gt;0),AND($D19="X",$I19&lt;&gt;""),AND(#REF!&lt;&gt;0,OR($I19="F",$I19="f")))</formula>
    </cfRule>
  </conditionalFormatting>
  <conditionalFormatting sqref="I41:J50">
    <cfRule type="expression" dxfId="2778" priority="2407" stopIfTrue="1">
      <formula>OR(AND(#REF!=0,$D41&lt;&gt;"X",$I41&lt;&gt;"U",$I41&lt;&gt;"u",$I41&lt;&gt;"K",I41&lt;&gt;"k",$I41&lt;&gt;"F",$I41&lt;&gt;"f",LEN($B41)&lt;&gt;0),AND($D41="X",$I41&lt;&gt;""),AND(#REF!&lt;&gt;0,OR($I41="F",$I41="f")))</formula>
    </cfRule>
  </conditionalFormatting>
  <conditionalFormatting sqref="E10:E17">
    <cfRule type="expression" dxfId="2777" priority="277" stopIfTrue="1">
      <formula>$D10="X"</formula>
    </cfRule>
  </conditionalFormatting>
  <conditionalFormatting sqref="F8:F17">
    <cfRule type="expression" dxfId="2776" priority="276" stopIfTrue="1">
      <formula>$D8="X"</formula>
    </cfRule>
    <cfRule type="expression" dxfId="2775" priority="278" stopIfTrue="1">
      <formula>AND(NOT(ISBLANK(E8)),ISBLANK(F8))</formula>
    </cfRule>
    <cfRule type="expression" dxfId="2774" priority="279" stopIfTrue="1">
      <formula>AND($F8&gt;0,OR($F8&lt;=$E8,$F8&gt;1,ROUND(F8-E8,6)&lt;ROUND(Mindest,6)))</formula>
    </cfRule>
  </conditionalFormatting>
  <conditionalFormatting sqref="E10:E17">
    <cfRule type="expression" dxfId="2773" priority="280" stopIfTrue="1">
      <formula>AND($E10&gt;0,OR($E10&lt;$F9,ISBLANK(F9)))</formula>
    </cfRule>
  </conditionalFormatting>
  <conditionalFormatting sqref="F19:F28">
    <cfRule type="expression" dxfId="2772" priority="271" stopIfTrue="1">
      <formula>$D19="X"</formula>
    </cfRule>
    <cfRule type="expression" dxfId="2771" priority="273" stopIfTrue="1">
      <formula>AND(NOT(ISBLANK(E19)),ISBLANK(F19))</formula>
    </cfRule>
    <cfRule type="expression" dxfId="2770" priority="274" stopIfTrue="1">
      <formula>AND($F19&gt;0,OR($F19&lt;=$E19,$F19&gt;1,ROUND(F19-E19,6)&lt;ROUND(Mindest,6)))</formula>
    </cfRule>
  </conditionalFormatting>
  <conditionalFormatting sqref="F30:F39">
    <cfRule type="expression" dxfId="2769" priority="266" stopIfTrue="1">
      <formula>$D30="X"</formula>
    </cfRule>
    <cfRule type="expression" dxfId="2768" priority="268" stopIfTrue="1">
      <formula>AND(NOT(ISBLANK(E30)),ISBLANK(F30))</formula>
    </cfRule>
    <cfRule type="expression" dxfId="2767" priority="269" stopIfTrue="1">
      <formula>AND($F30&gt;0,OR($F30&lt;=$E30,$F30&gt;1,ROUND(F30-E30,6)&lt;ROUND(Mindest,6)))</formula>
    </cfRule>
  </conditionalFormatting>
  <conditionalFormatting sqref="F41:F50">
    <cfRule type="expression" dxfId="2766" priority="261" stopIfTrue="1">
      <formula>$D41="X"</formula>
    </cfRule>
    <cfRule type="expression" dxfId="2765" priority="263" stopIfTrue="1">
      <formula>AND(NOT(ISBLANK(E41)),ISBLANK(F41))</formula>
    </cfRule>
    <cfRule type="expression" dxfId="2764" priority="264" stopIfTrue="1">
      <formula>AND($F41&gt;0,OR($F41&lt;=$E41,$F41&gt;1,ROUND(F41-E41,6)&lt;ROUND(Mindest,6)))</formula>
    </cfRule>
  </conditionalFormatting>
  <conditionalFormatting sqref="F52:F61">
    <cfRule type="expression" dxfId="2763" priority="256" stopIfTrue="1">
      <formula>$D52="X"</formula>
    </cfRule>
    <cfRule type="expression" dxfId="2762" priority="258" stopIfTrue="1">
      <formula>AND(NOT(ISBLANK(E52)),ISBLANK(F52))</formula>
    </cfRule>
    <cfRule type="expression" dxfId="2761" priority="259" stopIfTrue="1">
      <formula>AND($F52&gt;0,OR($F52&lt;=$E52,$F52&gt;1,ROUND(F52-E52,6)&lt;ROUND(Mindest,6)))</formula>
    </cfRule>
  </conditionalFormatting>
  <conditionalFormatting sqref="F63:F72">
    <cfRule type="expression" dxfId="2760" priority="251" stopIfTrue="1">
      <formula>$D63="X"</formula>
    </cfRule>
    <cfRule type="expression" dxfId="2759" priority="253" stopIfTrue="1">
      <formula>AND(NOT(ISBLANK(E63)),ISBLANK(F63))</formula>
    </cfRule>
    <cfRule type="expression" dxfId="2758" priority="254" stopIfTrue="1">
      <formula>AND($F63&gt;0,OR($F63&lt;=$E63,$F63&gt;1,ROUND(F63-E63,6)&lt;ROUND(Mindest,6)))</formula>
    </cfRule>
  </conditionalFormatting>
  <conditionalFormatting sqref="F74:F83">
    <cfRule type="expression" dxfId="2757" priority="246" stopIfTrue="1">
      <formula>$D74="X"</formula>
    </cfRule>
    <cfRule type="expression" dxfId="2756" priority="248" stopIfTrue="1">
      <formula>AND(NOT(ISBLANK(E74)),ISBLANK(F74))</formula>
    </cfRule>
    <cfRule type="expression" dxfId="2755" priority="249" stopIfTrue="1">
      <formula>AND($F74&gt;0,OR($F74&lt;=$E74,$F74&gt;1,ROUND(F74-E74,6)&lt;ROUND(Mindest,6)))</formula>
    </cfRule>
  </conditionalFormatting>
  <conditionalFormatting sqref="F85:F94">
    <cfRule type="expression" dxfId="2754" priority="241" stopIfTrue="1">
      <formula>$D85="X"</formula>
    </cfRule>
    <cfRule type="expression" dxfId="2753" priority="243" stopIfTrue="1">
      <formula>AND(NOT(ISBLANK(E85)),ISBLANK(F85))</formula>
    </cfRule>
    <cfRule type="expression" dxfId="2752" priority="244" stopIfTrue="1">
      <formula>AND($F85&gt;0,OR($F85&lt;=$E85,$F85&gt;1,ROUND(F85-E85,6)&lt;ROUND(Mindest,6)))</formula>
    </cfRule>
  </conditionalFormatting>
  <conditionalFormatting sqref="F96:F105">
    <cfRule type="expression" dxfId="2751" priority="236" stopIfTrue="1">
      <formula>$D96="X"</formula>
    </cfRule>
    <cfRule type="expression" dxfId="2750" priority="238" stopIfTrue="1">
      <formula>AND(NOT(ISBLANK(E96)),ISBLANK(F96))</formula>
    </cfRule>
    <cfRule type="expression" dxfId="2749" priority="239" stopIfTrue="1">
      <formula>AND($F96&gt;0,OR($F96&lt;=$E96,$F96&gt;1,ROUND(F96-E96,6)&lt;ROUND(Mindest,6)))</formula>
    </cfRule>
  </conditionalFormatting>
  <conditionalFormatting sqref="F107:F116">
    <cfRule type="expression" dxfId="2748" priority="231" stopIfTrue="1">
      <formula>$D107="X"</formula>
    </cfRule>
    <cfRule type="expression" dxfId="2747" priority="233" stopIfTrue="1">
      <formula>AND(NOT(ISBLANK(E107)),ISBLANK(F107))</formula>
    </cfRule>
    <cfRule type="expression" dxfId="2746" priority="234" stopIfTrue="1">
      <formula>AND($F107&gt;0,OR($F107&lt;=$E107,$F107&gt;1,ROUND(F107-E107,6)&lt;ROUND(Mindest,6)))</formula>
    </cfRule>
  </conditionalFormatting>
  <conditionalFormatting sqref="F118:F127">
    <cfRule type="expression" dxfId="2745" priority="226" stopIfTrue="1">
      <formula>$D118="X"</formula>
    </cfRule>
    <cfRule type="expression" dxfId="2744" priority="228" stopIfTrue="1">
      <formula>AND(NOT(ISBLANK(E118)),ISBLANK(F118))</formula>
    </cfRule>
    <cfRule type="expression" dxfId="2743" priority="229" stopIfTrue="1">
      <formula>AND($F118&gt;0,OR($F118&lt;=$E118,$F118&gt;1,ROUND(F118-E118,6)&lt;ROUND(Mindest,6)))</formula>
    </cfRule>
  </conditionalFormatting>
  <conditionalFormatting sqref="F129:F138">
    <cfRule type="expression" dxfId="2742" priority="221" stopIfTrue="1">
      <formula>$D129="X"</formula>
    </cfRule>
    <cfRule type="expression" dxfId="2741" priority="223" stopIfTrue="1">
      <formula>AND(NOT(ISBLANK(E129)),ISBLANK(F129))</formula>
    </cfRule>
    <cfRule type="expression" dxfId="2740" priority="224" stopIfTrue="1">
      <formula>AND($F129&gt;0,OR($F129&lt;=$E129,$F129&gt;1,ROUND(F129-E129,6)&lt;ROUND(Mindest,6)))</formula>
    </cfRule>
  </conditionalFormatting>
  <conditionalFormatting sqref="F140:F149">
    <cfRule type="expression" dxfId="2739" priority="216" stopIfTrue="1">
      <formula>$D140="X"</formula>
    </cfRule>
    <cfRule type="expression" dxfId="2738" priority="218" stopIfTrue="1">
      <formula>AND(NOT(ISBLANK(E140)),ISBLANK(F140))</formula>
    </cfRule>
    <cfRule type="expression" dxfId="2737" priority="219" stopIfTrue="1">
      <formula>AND($F140&gt;0,OR($F140&lt;=$E140,$F140&gt;1,ROUND(F140-E140,6)&lt;ROUND(Mindest,6)))</formula>
    </cfRule>
  </conditionalFormatting>
  <conditionalFormatting sqref="F151:F160">
    <cfRule type="expression" dxfId="2736" priority="211" stopIfTrue="1">
      <formula>$D151="X"</formula>
    </cfRule>
    <cfRule type="expression" dxfId="2735" priority="213" stopIfTrue="1">
      <formula>AND(NOT(ISBLANK(E151)),ISBLANK(F151))</formula>
    </cfRule>
    <cfRule type="expression" dxfId="2734" priority="214" stopIfTrue="1">
      <formula>AND($F151&gt;0,OR($F151&lt;=$E151,$F151&gt;1,ROUND(F151-E151,6)&lt;ROUND(Mindest,6)))</formula>
    </cfRule>
  </conditionalFormatting>
  <conditionalFormatting sqref="F162:F171">
    <cfRule type="expression" dxfId="2733" priority="206" stopIfTrue="1">
      <formula>$D162="X"</formula>
    </cfRule>
    <cfRule type="expression" dxfId="2732" priority="208" stopIfTrue="1">
      <formula>AND(NOT(ISBLANK(E162)),ISBLANK(F162))</formula>
    </cfRule>
    <cfRule type="expression" dxfId="2731" priority="209" stopIfTrue="1">
      <formula>AND($F162&gt;0,OR($F162&lt;=$E162,$F162&gt;1,ROUND(F162-E162,6)&lt;ROUND(Mindest,6)))</formula>
    </cfRule>
  </conditionalFormatting>
  <conditionalFormatting sqref="F173:F182">
    <cfRule type="expression" dxfId="2730" priority="201" stopIfTrue="1">
      <formula>$D173="X"</formula>
    </cfRule>
    <cfRule type="expression" dxfId="2729" priority="203" stopIfTrue="1">
      <formula>AND(NOT(ISBLANK(E173)),ISBLANK(F173))</formula>
    </cfRule>
    <cfRule type="expression" dxfId="2728" priority="204" stopIfTrue="1">
      <formula>AND($F173&gt;0,OR($F173&lt;=$E173,$F173&gt;1,ROUND(F173-E173,6)&lt;ROUND(Mindest,6)))</formula>
    </cfRule>
  </conditionalFormatting>
  <conditionalFormatting sqref="F184:F193">
    <cfRule type="expression" dxfId="2727" priority="196" stopIfTrue="1">
      <formula>$D184="X"</formula>
    </cfRule>
    <cfRule type="expression" dxfId="2726" priority="198" stopIfTrue="1">
      <formula>AND(NOT(ISBLANK(E184)),ISBLANK(F184))</formula>
    </cfRule>
    <cfRule type="expression" dxfId="2725" priority="199" stopIfTrue="1">
      <formula>AND($F184&gt;0,OR($F184&lt;=$E184,$F184&gt;1,ROUND(F184-E184,6)&lt;ROUND(Mindest,6)))</formula>
    </cfRule>
  </conditionalFormatting>
  <conditionalFormatting sqref="F195:F204">
    <cfRule type="expression" dxfId="2724" priority="191" stopIfTrue="1">
      <formula>$D195="X"</formula>
    </cfRule>
    <cfRule type="expression" dxfId="2723" priority="193" stopIfTrue="1">
      <formula>AND(NOT(ISBLANK(E195)),ISBLANK(F195))</formula>
    </cfRule>
    <cfRule type="expression" dxfId="2722" priority="194" stopIfTrue="1">
      <formula>AND($F195&gt;0,OR($F195&lt;=$E195,$F195&gt;1,ROUND(F195-E195,6)&lt;ROUND(Mindest,6)))</formula>
    </cfRule>
  </conditionalFormatting>
  <conditionalFormatting sqref="F206:F215">
    <cfRule type="expression" dxfId="2721" priority="186" stopIfTrue="1">
      <formula>$D206="X"</formula>
    </cfRule>
    <cfRule type="expression" dxfId="2720" priority="188" stopIfTrue="1">
      <formula>AND(NOT(ISBLANK(E206)),ISBLANK(F206))</formula>
    </cfRule>
    <cfRule type="expression" dxfId="2719" priority="189" stopIfTrue="1">
      <formula>AND($F206&gt;0,OR($F206&lt;=$E206,$F206&gt;1,ROUND(F206-E206,6)&lt;ROUND(Mindest,6)))</formula>
    </cfRule>
  </conditionalFormatting>
  <conditionalFormatting sqref="F217:F226">
    <cfRule type="expression" dxfId="2718" priority="181" stopIfTrue="1">
      <formula>$D217="X"</formula>
    </cfRule>
    <cfRule type="expression" dxfId="2717" priority="183" stopIfTrue="1">
      <formula>AND(NOT(ISBLANK(E217)),ISBLANK(F217))</formula>
    </cfRule>
    <cfRule type="expression" dxfId="2716" priority="184" stopIfTrue="1">
      <formula>AND($F217&gt;0,OR($F217&lt;=$E217,$F217&gt;1,ROUND(F217-E217,6)&lt;ROUND(Mindest,6)))</formula>
    </cfRule>
  </conditionalFormatting>
  <conditionalFormatting sqref="F228:F237">
    <cfRule type="expression" dxfId="2715" priority="176" stopIfTrue="1">
      <formula>$D228="X"</formula>
    </cfRule>
    <cfRule type="expression" dxfId="2714" priority="178" stopIfTrue="1">
      <formula>AND(NOT(ISBLANK(E228)),ISBLANK(F228))</formula>
    </cfRule>
    <cfRule type="expression" dxfId="2713" priority="179" stopIfTrue="1">
      <formula>AND($F228&gt;0,OR($F228&lt;=$E228,$F228&gt;1,ROUND(F228-E228,6)&lt;ROUND(Mindest,6)))</formula>
    </cfRule>
  </conditionalFormatting>
  <conditionalFormatting sqref="F239:F248">
    <cfRule type="expression" dxfId="2712" priority="171" stopIfTrue="1">
      <formula>$D239="X"</formula>
    </cfRule>
    <cfRule type="expression" dxfId="2711" priority="173" stopIfTrue="1">
      <formula>AND(NOT(ISBLANK(E239)),ISBLANK(F239))</formula>
    </cfRule>
    <cfRule type="expression" dxfId="2710" priority="174" stopIfTrue="1">
      <formula>AND($F239&gt;0,OR($F239&lt;=$E239,$F239&gt;1,ROUND(F239-E239,6)&lt;ROUND(Mindest,6)))</formula>
    </cfRule>
  </conditionalFormatting>
  <conditionalFormatting sqref="F250:F259">
    <cfRule type="expression" dxfId="2709" priority="166" stopIfTrue="1">
      <formula>$D250="X"</formula>
    </cfRule>
    <cfRule type="expression" dxfId="2708" priority="168" stopIfTrue="1">
      <formula>AND(NOT(ISBLANK(E250)),ISBLANK(F250))</formula>
    </cfRule>
    <cfRule type="expression" dxfId="2707" priority="169" stopIfTrue="1">
      <formula>AND($F250&gt;0,OR($F250&lt;=$E250,$F250&gt;1,ROUND(F250-E250,6)&lt;ROUND(Mindest,6)))</formula>
    </cfRule>
  </conditionalFormatting>
  <conditionalFormatting sqref="F261:F270">
    <cfRule type="expression" dxfId="2706" priority="161" stopIfTrue="1">
      <formula>$D261="X"</formula>
    </cfRule>
    <cfRule type="expression" dxfId="2705" priority="163" stopIfTrue="1">
      <formula>AND(NOT(ISBLANK(E261)),ISBLANK(F261))</formula>
    </cfRule>
    <cfRule type="expression" dxfId="2704" priority="164" stopIfTrue="1">
      <formula>AND($F261&gt;0,OR($F261&lt;=$E261,$F261&gt;1,ROUND(F261-E261,6)&lt;ROUND(Mindest,6)))</formula>
    </cfRule>
  </conditionalFormatting>
  <conditionalFormatting sqref="F272:F281">
    <cfRule type="expression" dxfId="2703" priority="156" stopIfTrue="1">
      <formula>$D272="X"</formula>
    </cfRule>
    <cfRule type="expression" dxfId="2702" priority="158" stopIfTrue="1">
      <formula>AND(NOT(ISBLANK(E272)),ISBLANK(F272))</formula>
    </cfRule>
    <cfRule type="expression" dxfId="2701" priority="159" stopIfTrue="1">
      <formula>AND($F272&gt;0,OR($F272&lt;=$E272,$F272&gt;1,ROUND(F272-E272,6)&lt;ROUND(Mindest,6)))</formula>
    </cfRule>
  </conditionalFormatting>
  <conditionalFormatting sqref="F283:F292">
    <cfRule type="expression" dxfId="2700" priority="151" stopIfTrue="1">
      <formula>$D283="X"</formula>
    </cfRule>
    <cfRule type="expression" dxfId="2699" priority="153" stopIfTrue="1">
      <formula>AND(NOT(ISBLANK(E283)),ISBLANK(F283))</formula>
    </cfRule>
    <cfRule type="expression" dxfId="2698" priority="154" stopIfTrue="1">
      <formula>AND($F283&gt;0,OR($F283&lt;=$E283,$F283&gt;1,ROUND(F283-E283,6)&lt;ROUND(Mindest,6)))</formula>
    </cfRule>
  </conditionalFormatting>
  <conditionalFormatting sqref="F294:F303">
    <cfRule type="expression" dxfId="2697" priority="146" stopIfTrue="1">
      <formula>$D294="X"</formula>
    </cfRule>
    <cfRule type="expression" dxfId="2696" priority="148" stopIfTrue="1">
      <formula>AND(NOT(ISBLANK(E294)),ISBLANK(F294))</formula>
    </cfRule>
    <cfRule type="expression" dxfId="2695" priority="149" stopIfTrue="1">
      <formula>AND($F294&gt;0,OR($F294&lt;=$E294,$F294&gt;1,ROUND(F294-E294,6)&lt;ROUND(Mindest,6)))</formula>
    </cfRule>
  </conditionalFormatting>
  <conditionalFormatting sqref="F305:F314">
    <cfRule type="expression" dxfId="2694" priority="141" stopIfTrue="1">
      <formula>$D305="X"</formula>
    </cfRule>
    <cfRule type="expression" dxfId="2693" priority="143" stopIfTrue="1">
      <formula>AND(NOT(ISBLANK(E305)),ISBLANK(F305))</formula>
    </cfRule>
    <cfRule type="expression" dxfId="2692" priority="144" stopIfTrue="1">
      <formula>AND($F305&gt;0,OR($F305&lt;=$E305,$F305&gt;1,ROUND(F305-E305,6)&lt;ROUND(Mindest,6)))</formula>
    </cfRule>
  </conditionalFormatting>
  <conditionalFormatting sqref="F316:F325">
    <cfRule type="expression" dxfId="2691" priority="136" stopIfTrue="1">
      <formula>$D316="X"</formula>
    </cfRule>
    <cfRule type="expression" dxfId="2690" priority="138" stopIfTrue="1">
      <formula>AND(NOT(ISBLANK(E316)),ISBLANK(F316))</formula>
    </cfRule>
    <cfRule type="expression" dxfId="2689" priority="139" stopIfTrue="1">
      <formula>AND($F316&gt;0,OR($F316&lt;=$E316,$F316&gt;1,ROUND(F316-E316,6)&lt;ROUND(Mindest,6)))</formula>
    </cfRule>
  </conditionalFormatting>
  <conditionalFormatting sqref="F327:F336">
    <cfRule type="expression" dxfId="2688" priority="131" stopIfTrue="1">
      <formula>$D327="X"</formula>
    </cfRule>
    <cfRule type="expression" dxfId="2687" priority="133" stopIfTrue="1">
      <formula>AND(NOT(ISBLANK(E327)),ISBLANK(F327))</formula>
    </cfRule>
    <cfRule type="expression" dxfId="2686" priority="134" stopIfTrue="1">
      <formula>AND($F327&gt;0,OR($F327&lt;=$E327,$F327&gt;1,ROUND(F327-E327,6)&lt;ROUND(Mindest,6)))</formula>
    </cfRule>
  </conditionalFormatting>
  <conditionalFormatting sqref="F338:F347">
    <cfRule type="expression" dxfId="2685" priority="126" stopIfTrue="1">
      <formula>$D338="X"</formula>
    </cfRule>
    <cfRule type="expression" dxfId="2684" priority="128" stopIfTrue="1">
      <formula>AND(NOT(ISBLANK(E338)),ISBLANK(F338))</formula>
    </cfRule>
    <cfRule type="expression" dxfId="2683" priority="129" stopIfTrue="1">
      <formula>AND($F338&gt;0,OR($F338&lt;=$E338,$F338&gt;1,ROUND(F338-E338,6)&lt;ROUND(Mindest,6)))</formula>
    </cfRule>
  </conditionalFormatting>
  <conditionalFormatting sqref="E9:E17">
    <cfRule type="expression" dxfId="2682" priority="124" stopIfTrue="1">
      <formula>$D9="X"</formula>
    </cfRule>
  </conditionalFormatting>
  <conditionalFormatting sqref="E9:E17">
    <cfRule type="expression" dxfId="2681" priority="125" stopIfTrue="1">
      <formula>AND($E9&gt;0,OR($E9&lt;$F8,ISBLANK(F8)))</formula>
    </cfRule>
  </conditionalFormatting>
  <conditionalFormatting sqref="E20:E28">
    <cfRule type="expression" dxfId="2680" priority="122" stopIfTrue="1">
      <formula>$D20="X"</formula>
    </cfRule>
  </conditionalFormatting>
  <conditionalFormatting sqref="E20:E28">
    <cfRule type="expression" dxfId="2679" priority="123" stopIfTrue="1">
      <formula>AND($E20&gt;0,OR($E20&lt;$F19,ISBLANK(F19)))</formula>
    </cfRule>
  </conditionalFormatting>
  <conditionalFormatting sqref="E31:E39">
    <cfRule type="expression" dxfId="2678" priority="120" stopIfTrue="1">
      <formula>$D31="X"</formula>
    </cfRule>
  </conditionalFormatting>
  <conditionalFormatting sqref="E31:E39">
    <cfRule type="expression" dxfId="2677" priority="121" stopIfTrue="1">
      <formula>AND($E31&gt;0,OR($E31&lt;$F30,ISBLANK(F30)))</formula>
    </cfRule>
  </conditionalFormatting>
  <conditionalFormatting sqref="E42:E50">
    <cfRule type="expression" dxfId="2676" priority="118" stopIfTrue="1">
      <formula>$D42="X"</formula>
    </cfRule>
  </conditionalFormatting>
  <conditionalFormatting sqref="E42:E50">
    <cfRule type="expression" dxfId="2675" priority="119" stopIfTrue="1">
      <formula>AND($E42&gt;0,OR($E42&lt;$F41,ISBLANK(F41)))</formula>
    </cfRule>
  </conditionalFormatting>
  <conditionalFormatting sqref="E53:E61">
    <cfRule type="expression" dxfId="2674" priority="116" stopIfTrue="1">
      <formula>$D53="X"</formula>
    </cfRule>
  </conditionalFormatting>
  <conditionalFormatting sqref="E53:E61">
    <cfRule type="expression" dxfId="2673" priority="117" stopIfTrue="1">
      <formula>AND($E53&gt;0,OR($E53&lt;$F52,ISBLANK(F52)))</formula>
    </cfRule>
  </conditionalFormatting>
  <conditionalFormatting sqref="E64:E72">
    <cfRule type="expression" dxfId="2672" priority="114" stopIfTrue="1">
      <formula>$D64="X"</formula>
    </cfRule>
  </conditionalFormatting>
  <conditionalFormatting sqref="E64:E72">
    <cfRule type="expression" dxfId="2671" priority="115" stopIfTrue="1">
      <formula>AND($E64&gt;0,OR($E64&lt;$F63,ISBLANK(F63)))</formula>
    </cfRule>
  </conditionalFormatting>
  <conditionalFormatting sqref="E75:E83">
    <cfRule type="expression" dxfId="2670" priority="112" stopIfTrue="1">
      <formula>$D75="X"</formula>
    </cfRule>
  </conditionalFormatting>
  <conditionalFormatting sqref="E75:E83">
    <cfRule type="expression" dxfId="2669" priority="113" stopIfTrue="1">
      <formula>AND($E75&gt;0,OR($E75&lt;$F74,ISBLANK(F74)))</formula>
    </cfRule>
  </conditionalFormatting>
  <conditionalFormatting sqref="E86:E94">
    <cfRule type="expression" dxfId="2668" priority="110" stopIfTrue="1">
      <formula>$D86="X"</formula>
    </cfRule>
  </conditionalFormatting>
  <conditionalFormatting sqref="E86:E94">
    <cfRule type="expression" dxfId="2667" priority="111" stopIfTrue="1">
      <formula>AND($E86&gt;0,OR($E86&lt;$F85,ISBLANK(F85)))</formula>
    </cfRule>
  </conditionalFormatting>
  <conditionalFormatting sqref="E97:E105">
    <cfRule type="expression" dxfId="2666" priority="108" stopIfTrue="1">
      <formula>$D97="X"</formula>
    </cfRule>
  </conditionalFormatting>
  <conditionalFormatting sqref="E97:E105">
    <cfRule type="expression" dxfId="2665" priority="109" stopIfTrue="1">
      <formula>AND($E97&gt;0,OR($E97&lt;$F96,ISBLANK(F96)))</formula>
    </cfRule>
  </conditionalFormatting>
  <conditionalFormatting sqref="E108:E116">
    <cfRule type="expression" dxfId="2664" priority="106" stopIfTrue="1">
      <formula>$D108="X"</formula>
    </cfRule>
  </conditionalFormatting>
  <conditionalFormatting sqref="E108:E116">
    <cfRule type="expression" dxfId="2663" priority="107" stopIfTrue="1">
      <formula>AND($E108&gt;0,OR($E108&lt;$F107,ISBLANK(F107)))</formula>
    </cfRule>
  </conditionalFormatting>
  <conditionalFormatting sqref="E119:E127">
    <cfRule type="expression" dxfId="2662" priority="104" stopIfTrue="1">
      <formula>$D119="X"</formula>
    </cfRule>
  </conditionalFormatting>
  <conditionalFormatting sqref="E119:E127">
    <cfRule type="expression" dxfId="2661" priority="105" stopIfTrue="1">
      <formula>AND($E119&gt;0,OR($E119&lt;$F118,ISBLANK(F118)))</formula>
    </cfRule>
  </conditionalFormatting>
  <conditionalFormatting sqref="E130:E138">
    <cfRule type="expression" dxfId="2660" priority="102" stopIfTrue="1">
      <formula>$D130="X"</formula>
    </cfRule>
  </conditionalFormatting>
  <conditionalFormatting sqref="E130:E138">
    <cfRule type="expression" dxfId="2659" priority="103" stopIfTrue="1">
      <formula>AND($E130&gt;0,OR($E130&lt;$F129,ISBLANK(F129)))</formula>
    </cfRule>
  </conditionalFormatting>
  <conditionalFormatting sqref="E141:E149">
    <cfRule type="expression" dxfId="2658" priority="100" stopIfTrue="1">
      <formula>$D141="X"</formula>
    </cfRule>
  </conditionalFormatting>
  <conditionalFormatting sqref="E141:E149">
    <cfRule type="expression" dxfId="2657" priority="101" stopIfTrue="1">
      <formula>AND($E141&gt;0,OR($E141&lt;$F140,ISBLANK(F140)))</formula>
    </cfRule>
  </conditionalFormatting>
  <conditionalFormatting sqref="E152:E160">
    <cfRule type="expression" dxfId="2656" priority="98" stopIfTrue="1">
      <formula>$D152="X"</formula>
    </cfRule>
  </conditionalFormatting>
  <conditionalFormatting sqref="E152:E160">
    <cfRule type="expression" dxfId="2655" priority="99" stopIfTrue="1">
      <formula>AND($E152&gt;0,OR($E152&lt;$F151,ISBLANK(F151)))</formula>
    </cfRule>
  </conditionalFormatting>
  <conditionalFormatting sqref="E163:E171">
    <cfRule type="expression" dxfId="2654" priority="96" stopIfTrue="1">
      <formula>$D163="X"</formula>
    </cfRule>
  </conditionalFormatting>
  <conditionalFormatting sqref="E163:E171">
    <cfRule type="expression" dxfId="2653" priority="97" stopIfTrue="1">
      <formula>AND($E163&gt;0,OR($E163&lt;$F162,ISBLANK(F162)))</formula>
    </cfRule>
  </conditionalFormatting>
  <conditionalFormatting sqref="E174:E182">
    <cfRule type="expression" dxfId="2652" priority="94" stopIfTrue="1">
      <formula>$D174="X"</formula>
    </cfRule>
  </conditionalFormatting>
  <conditionalFormatting sqref="E174:E182">
    <cfRule type="expression" dxfId="2651" priority="95" stopIfTrue="1">
      <formula>AND($E174&gt;0,OR($E174&lt;$F173,ISBLANK(F173)))</formula>
    </cfRule>
  </conditionalFormatting>
  <conditionalFormatting sqref="E185:E193">
    <cfRule type="expression" dxfId="2650" priority="92" stopIfTrue="1">
      <formula>$D185="X"</formula>
    </cfRule>
  </conditionalFormatting>
  <conditionalFormatting sqref="E185:E193">
    <cfRule type="expression" dxfId="2649" priority="93" stopIfTrue="1">
      <formula>AND($E185&gt;0,OR($E185&lt;$F184,ISBLANK(F184)))</formula>
    </cfRule>
  </conditionalFormatting>
  <conditionalFormatting sqref="E196:E204">
    <cfRule type="expression" dxfId="2648" priority="90" stopIfTrue="1">
      <formula>$D196="X"</formula>
    </cfRule>
  </conditionalFormatting>
  <conditionalFormatting sqref="E196:E204">
    <cfRule type="expression" dxfId="2647" priority="91" stopIfTrue="1">
      <formula>AND($E196&gt;0,OR($E196&lt;$F195,ISBLANK(F195)))</formula>
    </cfRule>
  </conditionalFormatting>
  <conditionalFormatting sqref="E207:E215">
    <cfRule type="expression" dxfId="2646" priority="88" stopIfTrue="1">
      <formula>$D207="X"</formula>
    </cfRule>
  </conditionalFormatting>
  <conditionalFormatting sqref="E207:E215">
    <cfRule type="expression" dxfId="2645" priority="89" stopIfTrue="1">
      <formula>AND($E207&gt;0,OR($E207&lt;$F206,ISBLANK(F206)))</formula>
    </cfRule>
  </conditionalFormatting>
  <conditionalFormatting sqref="E218:E226">
    <cfRule type="expression" dxfId="2644" priority="86" stopIfTrue="1">
      <formula>$D218="X"</formula>
    </cfRule>
  </conditionalFormatting>
  <conditionalFormatting sqref="E218:E226">
    <cfRule type="expression" dxfId="2643" priority="87" stopIfTrue="1">
      <formula>AND($E218&gt;0,OR($E218&lt;$F217,ISBLANK(F217)))</formula>
    </cfRule>
  </conditionalFormatting>
  <conditionalFormatting sqref="E229:E237">
    <cfRule type="expression" dxfId="2642" priority="84" stopIfTrue="1">
      <formula>$D229="X"</formula>
    </cfRule>
  </conditionalFormatting>
  <conditionalFormatting sqref="E229:E237">
    <cfRule type="expression" dxfId="2641" priority="85" stopIfTrue="1">
      <formula>AND($E229&gt;0,OR($E229&lt;$F228,ISBLANK(F228)))</formula>
    </cfRule>
  </conditionalFormatting>
  <conditionalFormatting sqref="E240:E248">
    <cfRule type="expression" dxfId="2640" priority="82" stopIfTrue="1">
      <formula>$D240="X"</formula>
    </cfRule>
  </conditionalFormatting>
  <conditionalFormatting sqref="E240:E248">
    <cfRule type="expression" dxfId="2639" priority="83" stopIfTrue="1">
      <formula>AND($E240&gt;0,OR($E240&lt;$F239,ISBLANK(F239)))</formula>
    </cfRule>
  </conditionalFormatting>
  <conditionalFormatting sqref="E251:E259">
    <cfRule type="expression" dxfId="2638" priority="80" stopIfTrue="1">
      <formula>$D251="X"</formula>
    </cfRule>
  </conditionalFormatting>
  <conditionalFormatting sqref="E251:E259">
    <cfRule type="expression" dxfId="2637" priority="81" stopIfTrue="1">
      <formula>AND($E251&gt;0,OR($E251&lt;$F250,ISBLANK(F250)))</formula>
    </cfRule>
  </conditionalFormatting>
  <conditionalFormatting sqref="E262:E270">
    <cfRule type="expression" dxfId="2636" priority="78" stopIfTrue="1">
      <formula>$D262="X"</formula>
    </cfRule>
  </conditionalFormatting>
  <conditionalFormatting sqref="E262:E270">
    <cfRule type="expression" dxfId="2635" priority="79" stopIfTrue="1">
      <formula>AND($E262&gt;0,OR($E262&lt;$F261,ISBLANK(F261)))</formula>
    </cfRule>
  </conditionalFormatting>
  <conditionalFormatting sqref="E273:E281">
    <cfRule type="expression" dxfId="2634" priority="76" stopIfTrue="1">
      <formula>$D273="X"</formula>
    </cfRule>
  </conditionalFormatting>
  <conditionalFormatting sqref="E273:E281">
    <cfRule type="expression" dxfId="2633" priority="77" stopIfTrue="1">
      <formula>AND($E273&gt;0,OR($E273&lt;$F272,ISBLANK(F272)))</formula>
    </cfRule>
  </conditionalFormatting>
  <conditionalFormatting sqref="E284:E292">
    <cfRule type="expression" dxfId="2632" priority="74" stopIfTrue="1">
      <formula>$D284="X"</formula>
    </cfRule>
  </conditionalFormatting>
  <conditionalFormatting sqref="E284:E292">
    <cfRule type="expression" dxfId="2631" priority="75" stopIfTrue="1">
      <formula>AND($E284&gt;0,OR($E284&lt;$F283,ISBLANK(F283)))</formula>
    </cfRule>
  </conditionalFormatting>
  <conditionalFormatting sqref="E295:E303">
    <cfRule type="expression" dxfId="2630" priority="72" stopIfTrue="1">
      <formula>$D295="X"</formula>
    </cfRule>
  </conditionalFormatting>
  <conditionalFormatting sqref="E295:E303">
    <cfRule type="expression" dxfId="2629" priority="73" stopIfTrue="1">
      <formula>AND($E295&gt;0,OR($E295&lt;$F294,ISBLANK(F294)))</formula>
    </cfRule>
  </conditionalFormatting>
  <conditionalFormatting sqref="E306:E314">
    <cfRule type="expression" dxfId="2628" priority="70" stopIfTrue="1">
      <formula>$D306="X"</formula>
    </cfRule>
  </conditionalFormatting>
  <conditionalFormatting sqref="E306:E314">
    <cfRule type="expression" dxfId="2627" priority="71" stopIfTrue="1">
      <formula>AND($E306&gt;0,OR($E306&lt;$F305,ISBLANK(F305)))</formula>
    </cfRule>
  </conditionalFormatting>
  <conditionalFormatting sqref="E317:E325">
    <cfRule type="expression" dxfId="2626" priority="68" stopIfTrue="1">
      <formula>$D317="X"</formula>
    </cfRule>
  </conditionalFormatting>
  <conditionalFormatting sqref="E317:E325">
    <cfRule type="expression" dxfId="2625" priority="69" stopIfTrue="1">
      <formula>AND($E317&gt;0,OR($E317&lt;$F316,ISBLANK(F316)))</formula>
    </cfRule>
  </conditionalFormatting>
  <conditionalFormatting sqref="E328:E336">
    <cfRule type="expression" dxfId="2624" priority="66" stopIfTrue="1">
      <formula>$D328="X"</formula>
    </cfRule>
  </conditionalFormatting>
  <conditionalFormatting sqref="E328:E336">
    <cfRule type="expression" dxfId="2623" priority="67" stopIfTrue="1">
      <formula>AND($E328&gt;0,OR($E328&lt;$F327,ISBLANK(F327)))</formula>
    </cfRule>
  </conditionalFormatting>
  <conditionalFormatting sqref="E339:E347">
    <cfRule type="expression" dxfId="2622" priority="64" stopIfTrue="1">
      <formula>$D339="X"</formula>
    </cfRule>
  </conditionalFormatting>
  <conditionalFormatting sqref="E339:E347">
    <cfRule type="expression" dxfId="2621" priority="65" stopIfTrue="1">
      <formula>AND($E339&gt;0,OR($E339&lt;$F338,ISBLANK(F338)))</formula>
    </cfRule>
  </conditionalFormatting>
  <conditionalFormatting sqref="G8:G17 G19:G28 G30:G39 G41:G50 G52:G61 G63:G72 G74:G83 G85:G94 G96:G105 G107:G116 G118:G127 G129:G138 G140:G149 G151:G160 G162:G171 G173:G182 G184:G193 G195:G204 G206:G215 G217:G226 G228:G237 G239:G248 G250:G259 G261:G270 G272:G281 G283:G292 G294:G303 G305:G314 G316:G325 G327:G336 G338:G347">
    <cfRule type="expression" dxfId="2620" priority="63">
      <formula>OR($N$5="x",$N$5="X")</formula>
    </cfRule>
  </conditionalFormatting>
  <conditionalFormatting sqref="O348">
    <cfRule type="expression" dxfId="2619" priority="1" stopIfTrue="1">
      <formula>$D348="X"</formula>
    </cfRule>
  </conditionalFormatting>
  <conditionalFormatting sqref="P29">
    <cfRule type="expression" dxfId="2618" priority="61" stopIfTrue="1">
      <formula>$D29="X"</formula>
    </cfRule>
  </conditionalFormatting>
  <conditionalFormatting sqref="P40">
    <cfRule type="expression" dxfId="2617" priority="60" stopIfTrue="1">
      <formula>$D40="X"</formula>
    </cfRule>
  </conditionalFormatting>
  <conditionalFormatting sqref="P51">
    <cfRule type="expression" dxfId="2616" priority="59" stopIfTrue="1">
      <formula>$D51="X"</formula>
    </cfRule>
  </conditionalFormatting>
  <conditionalFormatting sqref="P62">
    <cfRule type="expression" dxfId="2615" priority="58" stopIfTrue="1">
      <formula>$D62="X"</formula>
    </cfRule>
  </conditionalFormatting>
  <conditionalFormatting sqref="P73">
    <cfRule type="expression" dxfId="2614" priority="57" stopIfTrue="1">
      <formula>$D73="X"</formula>
    </cfRule>
  </conditionalFormatting>
  <conditionalFormatting sqref="P84">
    <cfRule type="expression" dxfId="2613" priority="56" stopIfTrue="1">
      <formula>$D84="X"</formula>
    </cfRule>
  </conditionalFormatting>
  <conditionalFormatting sqref="P95">
    <cfRule type="expression" dxfId="2612" priority="55" stopIfTrue="1">
      <formula>$D95="X"</formula>
    </cfRule>
  </conditionalFormatting>
  <conditionalFormatting sqref="P106">
    <cfRule type="expression" dxfId="2611" priority="54" stopIfTrue="1">
      <formula>$D106="X"</formula>
    </cfRule>
  </conditionalFormatting>
  <conditionalFormatting sqref="P117">
    <cfRule type="expression" dxfId="2610" priority="53" stopIfTrue="1">
      <formula>$D117="X"</formula>
    </cfRule>
  </conditionalFormatting>
  <conditionalFormatting sqref="P128">
    <cfRule type="expression" dxfId="2609" priority="52" stopIfTrue="1">
      <formula>$D128="X"</formula>
    </cfRule>
  </conditionalFormatting>
  <conditionalFormatting sqref="P139">
    <cfRule type="expression" dxfId="2608" priority="51" stopIfTrue="1">
      <formula>$D139="X"</formula>
    </cfRule>
  </conditionalFormatting>
  <conditionalFormatting sqref="P150">
    <cfRule type="expression" dxfId="2607" priority="50" stopIfTrue="1">
      <formula>$D150="X"</formula>
    </cfRule>
  </conditionalFormatting>
  <conditionalFormatting sqref="P161">
    <cfRule type="expression" dxfId="2606" priority="49" stopIfTrue="1">
      <formula>$D161="X"</formula>
    </cfRule>
  </conditionalFormatting>
  <conditionalFormatting sqref="P172">
    <cfRule type="expression" dxfId="2605" priority="48" stopIfTrue="1">
      <formula>$D172="X"</formula>
    </cfRule>
  </conditionalFormatting>
  <conditionalFormatting sqref="P183">
    <cfRule type="expression" dxfId="2604" priority="47" stopIfTrue="1">
      <formula>$D183="X"</formula>
    </cfRule>
  </conditionalFormatting>
  <conditionalFormatting sqref="P194">
    <cfRule type="expression" dxfId="2603" priority="46" stopIfTrue="1">
      <formula>$D194="X"</formula>
    </cfRule>
  </conditionalFormatting>
  <conditionalFormatting sqref="P205">
    <cfRule type="expression" dxfId="2602" priority="45" stopIfTrue="1">
      <formula>$D205="X"</formula>
    </cfRule>
  </conditionalFormatting>
  <conditionalFormatting sqref="P216">
    <cfRule type="expression" dxfId="2601" priority="44" stopIfTrue="1">
      <formula>$D216="X"</formula>
    </cfRule>
  </conditionalFormatting>
  <conditionalFormatting sqref="P227">
    <cfRule type="expression" dxfId="2600" priority="43" stopIfTrue="1">
      <formula>$D227="X"</formula>
    </cfRule>
  </conditionalFormatting>
  <conditionalFormatting sqref="P238">
    <cfRule type="expression" dxfId="2599" priority="42" stopIfTrue="1">
      <formula>$D238="X"</formula>
    </cfRule>
  </conditionalFormatting>
  <conditionalFormatting sqref="P249">
    <cfRule type="expression" dxfId="2598" priority="41" stopIfTrue="1">
      <formula>$D249="X"</formula>
    </cfRule>
  </conditionalFormatting>
  <conditionalFormatting sqref="P260">
    <cfRule type="expression" dxfId="2597" priority="40" stopIfTrue="1">
      <formula>$D260="X"</formula>
    </cfRule>
  </conditionalFormatting>
  <conditionalFormatting sqref="P271">
    <cfRule type="expression" dxfId="2596" priority="39" stopIfTrue="1">
      <formula>$D271="X"</formula>
    </cfRule>
  </conditionalFormatting>
  <conditionalFormatting sqref="P282">
    <cfRule type="expression" dxfId="2595" priority="38" stopIfTrue="1">
      <formula>$D282="X"</formula>
    </cfRule>
  </conditionalFormatting>
  <conditionalFormatting sqref="P293">
    <cfRule type="expression" dxfId="2594" priority="37" stopIfTrue="1">
      <formula>$D293="X"</formula>
    </cfRule>
  </conditionalFormatting>
  <conditionalFormatting sqref="P304">
    <cfRule type="expression" dxfId="2593" priority="36" stopIfTrue="1">
      <formula>$D304="X"</formula>
    </cfRule>
  </conditionalFormatting>
  <conditionalFormatting sqref="P315">
    <cfRule type="expression" dxfId="2592" priority="35" stopIfTrue="1">
      <formula>$D315="X"</formula>
    </cfRule>
  </conditionalFormatting>
  <conditionalFormatting sqref="P326">
    <cfRule type="expression" dxfId="2591" priority="34" stopIfTrue="1">
      <formula>$D326="X"</formula>
    </cfRule>
  </conditionalFormatting>
  <conditionalFormatting sqref="P337">
    <cfRule type="expression" dxfId="2590" priority="33" stopIfTrue="1">
      <formula>$D337="X"</formula>
    </cfRule>
  </conditionalFormatting>
  <conditionalFormatting sqref="P348">
    <cfRule type="expression" dxfId="2589" priority="32" stopIfTrue="1">
      <formula>$D348="X"</formula>
    </cfRule>
  </conditionalFormatting>
  <conditionalFormatting sqref="O18">
    <cfRule type="expression" dxfId="2588" priority="31" stopIfTrue="1">
      <formula>$D18="X"</formula>
    </cfRule>
  </conditionalFormatting>
  <conditionalFormatting sqref="O29">
    <cfRule type="expression" dxfId="2587" priority="30" stopIfTrue="1">
      <formula>$D29="X"</formula>
    </cfRule>
  </conditionalFormatting>
  <conditionalFormatting sqref="O40">
    <cfRule type="expression" dxfId="2586" priority="29" stopIfTrue="1">
      <formula>$D40="X"</formula>
    </cfRule>
  </conditionalFormatting>
  <conditionalFormatting sqref="O51">
    <cfRule type="expression" dxfId="2585" priority="28" stopIfTrue="1">
      <formula>$D51="X"</formula>
    </cfRule>
  </conditionalFormatting>
  <conditionalFormatting sqref="O62">
    <cfRule type="expression" dxfId="2584" priority="27" stopIfTrue="1">
      <formula>$D62="X"</formula>
    </cfRule>
  </conditionalFormatting>
  <conditionalFormatting sqref="O73">
    <cfRule type="expression" dxfId="2583" priority="26" stopIfTrue="1">
      <formula>$D73="X"</formula>
    </cfRule>
  </conditionalFormatting>
  <conditionalFormatting sqref="O84">
    <cfRule type="expression" dxfId="2582" priority="25" stopIfTrue="1">
      <formula>$D84="X"</formula>
    </cfRule>
  </conditionalFormatting>
  <conditionalFormatting sqref="O95">
    <cfRule type="expression" dxfId="2581" priority="24" stopIfTrue="1">
      <formula>$D95="X"</formula>
    </cfRule>
  </conditionalFormatting>
  <conditionalFormatting sqref="O106">
    <cfRule type="expression" dxfId="2580" priority="23" stopIfTrue="1">
      <formula>$D106="X"</formula>
    </cfRule>
  </conditionalFormatting>
  <conditionalFormatting sqref="O117">
    <cfRule type="expression" dxfId="2579" priority="22" stopIfTrue="1">
      <formula>$D117="X"</formula>
    </cfRule>
  </conditionalFormatting>
  <conditionalFormatting sqref="O128">
    <cfRule type="expression" dxfId="2578" priority="21" stopIfTrue="1">
      <formula>$D128="X"</formula>
    </cfRule>
  </conditionalFormatting>
  <conditionalFormatting sqref="O139">
    <cfRule type="expression" dxfId="2577" priority="20" stopIfTrue="1">
      <formula>$D139="X"</formula>
    </cfRule>
  </conditionalFormatting>
  <conditionalFormatting sqref="O150">
    <cfRule type="expression" dxfId="2576" priority="19" stopIfTrue="1">
      <formula>$D150="X"</formula>
    </cfRule>
  </conditionalFormatting>
  <conditionalFormatting sqref="O161">
    <cfRule type="expression" dxfId="2575" priority="18" stopIfTrue="1">
      <formula>$D161="X"</formula>
    </cfRule>
  </conditionalFormatting>
  <conditionalFormatting sqref="O172">
    <cfRule type="expression" dxfId="2574" priority="17" stopIfTrue="1">
      <formula>$D172="X"</formula>
    </cfRule>
  </conditionalFormatting>
  <conditionalFormatting sqref="O183">
    <cfRule type="expression" dxfId="2573" priority="16" stopIfTrue="1">
      <formula>$D183="X"</formula>
    </cfRule>
  </conditionalFormatting>
  <conditionalFormatting sqref="O194">
    <cfRule type="expression" dxfId="2572" priority="15" stopIfTrue="1">
      <formula>$D194="X"</formula>
    </cfRule>
  </conditionalFormatting>
  <conditionalFormatting sqref="O205">
    <cfRule type="expression" dxfId="2571" priority="14" stopIfTrue="1">
      <formula>$D205="X"</formula>
    </cfRule>
  </conditionalFormatting>
  <conditionalFormatting sqref="O216">
    <cfRule type="expression" dxfId="2570" priority="13" stopIfTrue="1">
      <formula>$D216="X"</formula>
    </cfRule>
  </conditionalFormatting>
  <conditionalFormatting sqref="O227">
    <cfRule type="expression" dxfId="2569" priority="12" stopIfTrue="1">
      <formula>$D227="X"</formula>
    </cfRule>
  </conditionalFormatting>
  <conditionalFormatting sqref="O238">
    <cfRule type="expression" dxfId="2568" priority="11" stopIfTrue="1">
      <formula>$D238="X"</formula>
    </cfRule>
  </conditionalFormatting>
  <conditionalFormatting sqref="O249">
    <cfRule type="expression" dxfId="2567" priority="10" stopIfTrue="1">
      <formula>$D249="X"</formula>
    </cfRule>
  </conditionalFormatting>
  <conditionalFormatting sqref="O260">
    <cfRule type="expression" dxfId="2566" priority="9" stopIfTrue="1">
      <formula>$D260="X"</formula>
    </cfRule>
  </conditionalFormatting>
  <conditionalFormatting sqref="O271">
    <cfRule type="expression" dxfId="2565" priority="8" stopIfTrue="1">
      <formula>$D271="X"</formula>
    </cfRule>
  </conditionalFormatting>
  <conditionalFormatting sqref="O282">
    <cfRule type="expression" dxfId="2564" priority="7" stopIfTrue="1">
      <formula>$D282="X"</formula>
    </cfRule>
  </conditionalFormatting>
  <conditionalFormatting sqref="O293">
    <cfRule type="expression" dxfId="2563" priority="6" stopIfTrue="1">
      <formula>$D293="X"</formula>
    </cfRule>
  </conditionalFormatting>
  <conditionalFormatting sqref="O304">
    <cfRule type="expression" dxfId="2562" priority="5" stopIfTrue="1">
      <formula>$D304="X"</formula>
    </cfRule>
  </conditionalFormatting>
  <conditionalFormatting sqref="O315">
    <cfRule type="expression" dxfId="2561" priority="4" stopIfTrue="1">
      <formula>$D315="X"</formula>
    </cfRule>
  </conditionalFormatting>
  <conditionalFormatting sqref="O326">
    <cfRule type="expression" dxfId="2560" priority="3" stopIfTrue="1">
      <formula>$D326="X"</formula>
    </cfRule>
  </conditionalFormatting>
  <conditionalFormatting sqref="O337">
    <cfRule type="expression" dxfId="2559" priority="2" stopIfTrue="1">
      <formula>$D337="X"</formula>
    </cfRule>
  </conditionalFormatting>
  <dataValidations count="2">
    <dataValidation type="list" showInputMessage="1" showErrorMessage="1" error="Bitte nur aus der Liste auswählen!" prompt="In der Auswahlliste rauf- und runterrollen, gewünschten Text anklicken" sqref="G8 G19 G30 G41 G52 G63 G74 G85 G96 G107 G118 G129 G140 G151 G162 G173 G184 G195 G206 G217 G228 G239 G250 G261 G272 G283 G294 G305 G316 G327 G338" xr:uid="{1F247224-7713-4188-A0D0-76EA5E7E331F}">
      <formula1>Arbeitsbereiche</formula1>
    </dataValidation>
    <dataValidation type="list" showInputMessage="1" showErrorMessage="1" error="Bitte nur aus der Liste auswählen!" sqref="G9:G17 G20:G28 G31:G39 G42:G50 G53:G61 G64:G72 G75:G83 G86:G94 G97:G105 G108:G116 G119:G127 G130:G138 G141:G149 G152:G160 G163:G171 G174:G182 G185:G193 G196:G204 G207:G215 G218:G226 G229:G237 G240:G248 G251:G259 G262:G270 G273:G281 G284:G292 G295:G303 G306:G314 G317:G325 G328:G336 G339:G347" xr:uid="{B06787D9-9EE3-40DC-BCB0-B5B88FD0B7D7}">
      <formula1>Arbeitsbereiche</formula1>
    </dataValidation>
  </dataValidations>
  <printOptions horizontalCentered="1"/>
  <pageMargins left="0.39370078740157483" right="0.35433070866141736" top="0.47244094488188981" bottom="0.19685039370078741" header="0.19685039370078741" footer="0.31496062992125984"/>
  <pageSetup paperSize="9" orientation="portrait" r:id="rId1"/>
  <headerFooter differentFirst="1">
    <oddHeader>&amp;L&amp;A&amp;RSeite: &amp;P</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2" id="{CA16F1FC-9554-41DF-A767-91C7E0108DDA}">
            <xm:f>ABS($K$350)&gt;(DATEN!$C$5-DATEN!$C$6)*2</xm:f>
            <x14:dxf>
              <fill>
                <patternFill>
                  <bgColor rgb="FFFF0000"/>
                </patternFill>
              </fill>
            </x14:dxf>
          </x14:cfRule>
          <x14:cfRule type="expression" priority="383" id="{0CE04EA2-2FEC-4222-8B02-7C70DC4CDD8B}">
            <xm:f>ABS($K$350)&gt;(DATEN!$C$5-DATEN!$C$6)</xm:f>
            <x14:dxf>
              <fill>
                <patternFill>
                  <bgColor rgb="FFFFFF00"/>
                </patternFill>
              </fill>
            </x14:dxf>
          </x14:cfRule>
          <xm:sqref>K350</xm:sqref>
        </x14:conditionalFormatting>
        <x14:conditionalFormatting xmlns:xm="http://schemas.microsoft.com/office/excel/2006/main">
          <x14:cfRule type="expression" priority="380" id="{CC317E0B-8408-433E-97A6-4B45D91C50FB}">
            <xm:f>ABS($K$353)&gt;(DATEN!$C$5-DATEN!$C$6)*2</xm:f>
            <x14:dxf>
              <fill>
                <patternFill>
                  <bgColor rgb="FFFF0000"/>
                </patternFill>
              </fill>
            </x14:dxf>
          </x14:cfRule>
          <x14:cfRule type="expression" priority="381" id="{5CB3B593-7D1D-4B6C-BCE2-37942AFACF20}">
            <xm:f>ABS($K$353)&gt;(DATEN!$C$5-DATEN!$C$6)</xm:f>
            <x14:dxf>
              <fill>
                <patternFill>
                  <bgColor rgb="FFFFFF00"/>
                </patternFill>
              </fill>
            </x14:dxf>
          </x14:cfRule>
          <xm:sqref>K353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53</vt:i4>
      </vt:variant>
    </vt:vector>
  </HeadingPairs>
  <TitlesOfParts>
    <vt:vector size="68" baseType="lpstr">
      <vt:lpstr>DATEN</vt:lpstr>
      <vt:lpstr>Oktober</vt:lpstr>
      <vt:lpstr>November</vt:lpstr>
      <vt:lpstr>Dezember</vt:lpstr>
      <vt:lpstr>Januar</vt:lpstr>
      <vt:lpstr>Februar</vt:lpstr>
      <vt:lpstr>März</vt:lpstr>
      <vt:lpstr>April</vt:lpstr>
      <vt:lpstr>Mai</vt:lpstr>
      <vt:lpstr>Juni</vt:lpstr>
      <vt:lpstr>Juli</vt:lpstr>
      <vt:lpstr>August</vt:lpstr>
      <vt:lpstr>September</vt:lpstr>
      <vt:lpstr>Auswertung-Wochen</vt:lpstr>
      <vt:lpstr>Auswertung-Monate</vt:lpstr>
      <vt:lpstr>'Auswertung-Wochen'!ArbBereicheOrdi</vt:lpstr>
      <vt:lpstr>ArbBereicheOrdi</vt:lpstr>
      <vt:lpstr>'Auswertung-Wochen'!Arbeitsbereiche</vt:lpstr>
      <vt:lpstr>Arbeitsbereiche</vt:lpstr>
      <vt:lpstr>'Auswertung-Wochen'!ArbKapp</vt:lpstr>
      <vt:lpstr>ArbKapp</vt:lpstr>
      <vt:lpstr>'Auswertung-Wochen'!ArbKappOrdi</vt:lpstr>
      <vt:lpstr>ArbKappOrdi</vt:lpstr>
      <vt:lpstr>April!Druckbereich</vt:lpstr>
      <vt:lpstr>August!Druckbereich</vt:lpstr>
      <vt:lpstr>'Auswertung-Monate'!Druckbereich</vt:lpstr>
      <vt:lpstr>Dezember!Druckbereich</vt:lpstr>
      <vt:lpstr>Februar!Druckbereich</vt:lpstr>
      <vt:lpstr>Januar!Druckbereich</vt:lpstr>
      <vt:lpstr>Juli!Druckbereich</vt:lpstr>
      <vt:lpstr>Juni!Druckbereich</vt:lpstr>
      <vt:lpstr>Mai!Druckbereich</vt:lpstr>
      <vt:lpstr>März!Druckbereich</vt:lpstr>
      <vt:lpstr>November!Druckbereich</vt:lpstr>
      <vt:lpstr>Oktober!Druckbereich</vt:lpstr>
      <vt:lpstr>September!Druckbereich</vt:lpstr>
      <vt:lpstr>April!Drucktitel</vt:lpstr>
      <vt:lpstr>August!Drucktitel</vt:lpstr>
      <vt:lpstr>Dezember!Drucktitel</vt:lpstr>
      <vt:lpstr>Februar!Drucktitel</vt:lpstr>
      <vt:lpstr>Januar!Drucktitel</vt:lpstr>
      <vt:lpstr>Juli!Drucktitel</vt:lpstr>
      <vt:lpstr>Juni!Drucktitel</vt:lpstr>
      <vt:lpstr>Mai!Drucktitel</vt:lpstr>
      <vt:lpstr>März!Drucktitel</vt:lpstr>
      <vt:lpstr>November!Drucktitel</vt:lpstr>
      <vt:lpstr>Oktober!Drucktitel</vt:lpstr>
      <vt:lpstr>September!Drucktitel</vt:lpstr>
      <vt:lpstr>'Auswertung-Wochen'!Kapp12Ordi</vt:lpstr>
      <vt:lpstr>Kapp12Ordi</vt:lpstr>
      <vt:lpstr>KappfreiOrdi</vt:lpstr>
      <vt:lpstr>'Auswertung-Wochen'!MaxBildung</vt:lpstr>
      <vt:lpstr>MaxBildung</vt:lpstr>
      <vt:lpstr>'Auswertung-Wochen'!MaxWoZeit</vt:lpstr>
      <vt:lpstr>MaxWoZeit</vt:lpstr>
      <vt:lpstr>'Auswertung-Wochen'!MaxZeit</vt:lpstr>
      <vt:lpstr>MaxZeit</vt:lpstr>
      <vt:lpstr>'Auswertung-Wochen'!Mindest</vt:lpstr>
      <vt:lpstr>Mindest</vt:lpstr>
      <vt:lpstr>'Auswertung-Wochen'!Pausen1</vt:lpstr>
      <vt:lpstr>Pausen1</vt:lpstr>
      <vt:lpstr>'Auswertung-Wochen'!Pausen2</vt:lpstr>
      <vt:lpstr>Pausen2</vt:lpstr>
      <vt:lpstr>Ruhezeit</vt:lpstr>
      <vt:lpstr>'Auswertung-Wochen'!Stunden1</vt:lpstr>
      <vt:lpstr>Stunden1</vt:lpstr>
      <vt:lpstr>'Auswertung-Wochen'!Stunden2</vt:lpstr>
      <vt:lpstr>Stunden2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Schwörer</dc:creator>
  <cp:lastModifiedBy>Kleis Maximilian</cp:lastModifiedBy>
  <cp:lastPrinted>2021-09-25T10:05:29Z</cp:lastPrinted>
  <dcterms:created xsi:type="dcterms:W3CDTF">2012-03-02T13:23:51Z</dcterms:created>
  <dcterms:modified xsi:type="dcterms:W3CDTF">2025-09-01T09:31:24Z</dcterms:modified>
</cp:coreProperties>
</file>